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31.12.21" sheetId="1" r:id="rId1"/>
  </sheets>
  <calcPr calcId="124519"/>
</workbook>
</file>

<file path=xl/calcChain.xml><?xml version="1.0" encoding="utf-8"?>
<calcChain xmlns="http://schemas.openxmlformats.org/spreadsheetml/2006/main">
  <c r="AC124" i="1"/>
  <c r="Z124"/>
  <c r="Y124"/>
  <c r="X124"/>
  <c r="W124"/>
  <c r="S124"/>
  <c r="N124"/>
  <c r="J124"/>
  <c r="AC123"/>
  <c r="AC122" s="1"/>
  <c r="Z123"/>
  <c r="Y123"/>
  <c r="Y122" s="1"/>
  <c r="X123"/>
  <c r="W123"/>
  <c r="W122" s="1"/>
  <c r="S123"/>
  <c r="N123"/>
  <c r="N122" s="1"/>
  <c r="J123"/>
  <c r="AF122"/>
  <c r="AE122"/>
  <c r="AD122"/>
  <c r="AA122"/>
  <c r="Z122"/>
  <c r="X122"/>
  <c r="V122"/>
  <c r="U122"/>
  <c r="T122"/>
  <c r="S122"/>
  <c r="Q122"/>
  <c r="P122"/>
  <c r="O122"/>
  <c r="M122"/>
  <c r="L122"/>
  <c r="K122"/>
  <c r="J122"/>
  <c r="AC121"/>
  <c r="Z121"/>
  <c r="Y121"/>
  <c r="Y120" s="1"/>
  <c r="X121"/>
  <c r="S121"/>
  <c r="S120" s="1"/>
  <c r="N121"/>
  <c r="J121"/>
  <c r="AF120"/>
  <c r="AE120"/>
  <c r="AD120"/>
  <c r="AC120"/>
  <c r="AA120"/>
  <c r="Z120"/>
  <c r="X120"/>
  <c r="V120"/>
  <c r="U120"/>
  <c r="T120"/>
  <c r="R120"/>
  <c r="Q120"/>
  <c r="P120"/>
  <c r="O120"/>
  <c r="N120"/>
  <c r="M120"/>
  <c r="L120"/>
  <c r="K120"/>
  <c r="J120"/>
  <c r="I120"/>
  <c r="AD119"/>
  <c r="AC119" s="1"/>
  <c r="Z119"/>
  <c r="Y119"/>
  <c r="T119"/>
  <c r="S119" s="1"/>
  <c r="O119"/>
  <c r="X119" s="1"/>
  <c r="W119" s="1"/>
  <c r="J119"/>
  <c r="AC118"/>
  <c r="Z118"/>
  <c r="U118"/>
  <c r="U109" s="1"/>
  <c r="U108" s="1"/>
  <c r="T118"/>
  <c r="S118"/>
  <c r="P118"/>
  <c r="O118"/>
  <c r="X118" s="1"/>
  <c r="J118"/>
  <c r="AC117"/>
  <c r="Z117"/>
  <c r="Y117"/>
  <c r="X117"/>
  <c r="S117"/>
  <c r="N117"/>
  <c r="J117"/>
  <c r="AC116"/>
  <c r="Z116"/>
  <c r="Y116"/>
  <c r="X116"/>
  <c r="W116" s="1"/>
  <c r="S116"/>
  <c r="N116"/>
  <c r="J116"/>
  <c r="AC115"/>
  <c r="Z115"/>
  <c r="Y115"/>
  <c r="X115"/>
  <c r="S115"/>
  <c r="N115"/>
  <c r="J115"/>
  <c r="AC114"/>
  <c r="Z114"/>
  <c r="Y114"/>
  <c r="X114"/>
  <c r="W114" s="1"/>
  <c r="S114"/>
  <c r="N114"/>
  <c r="J114"/>
  <c r="AC113"/>
  <c r="Z113"/>
  <c r="Y113"/>
  <c r="X113"/>
  <c r="S113"/>
  <c r="N113"/>
  <c r="J113"/>
  <c r="AC112"/>
  <c r="Z112"/>
  <c r="Y112"/>
  <c r="X112"/>
  <c r="W112" s="1"/>
  <c r="S112"/>
  <c r="N112"/>
  <c r="J112"/>
  <c r="AE111"/>
  <c r="AC111" s="1"/>
  <c r="Z111"/>
  <c r="Y111"/>
  <c r="X111"/>
  <c r="W111" s="1"/>
  <c r="S111"/>
  <c r="N111"/>
  <c r="J111"/>
  <c r="J109" s="1"/>
  <c r="J108" s="1"/>
  <c r="AD110"/>
  <c r="AC110" s="1"/>
  <c r="Z110"/>
  <c r="Z109" s="1"/>
  <c r="Z108" s="1"/>
  <c r="Y110"/>
  <c r="X110"/>
  <c r="W110" s="1"/>
  <c r="S110"/>
  <c r="N110"/>
  <c r="J110"/>
  <c r="AF109"/>
  <c r="V109"/>
  <c r="V108" s="1"/>
  <c r="Q109"/>
  <c r="Q108" s="1"/>
  <c r="P109"/>
  <c r="M109"/>
  <c r="M108" s="1"/>
  <c r="L109"/>
  <c r="K109"/>
  <c r="K108" s="1"/>
  <c r="R108"/>
  <c r="P108"/>
  <c r="L108"/>
  <c r="I108"/>
  <c r="AC107"/>
  <c r="Z107"/>
  <c r="Y107"/>
  <c r="X107"/>
  <c r="W107"/>
  <c r="S107"/>
  <c r="N107"/>
  <c r="J107"/>
  <c r="AC106"/>
  <c r="Z106"/>
  <c r="Y106"/>
  <c r="X106"/>
  <c r="W106"/>
  <c r="S106"/>
  <c r="N106"/>
  <c r="J106"/>
  <c r="AE105"/>
  <c r="AC105" s="1"/>
  <c r="Z105"/>
  <c r="Y105"/>
  <c r="X105"/>
  <c r="S105"/>
  <c r="N105"/>
  <c r="J105"/>
  <c r="AC104"/>
  <c r="Z104"/>
  <c r="Y104"/>
  <c r="X104"/>
  <c r="W104" s="1"/>
  <c r="S104"/>
  <c r="N104"/>
  <c r="J104"/>
  <c r="AC103"/>
  <c r="Z103"/>
  <c r="Y103"/>
  <c r="X103"/>
  <c r="S103"/>
  <c r="N103"/>
  <c r="J103"/>
  <c r="AF102"/>
  <c r="AE102"/>
  <c r="AD102"/>
  <c r="Y102"/>
  <c r="Y101" s="1"/>
  <c r="V102"/>
  <c r="U102"/>
  <c r="U101" s="1"/>
  <c r="T102"/>
  <c r="S102"/>
  <c r="S101" s="1"/>
  <c r="Q102"/>
  <c r="P102"/>
  <c r="P101" s="1"/>
  <c r="O102"/>
  <c r="N102"/>
  <c r="N101" s="1"/>
  <c r="M102"/>
  <c r="L102"/>
  <c r="L101" s="1"/>
  <c r="K102"/>
  <c r="J102"/>
  <c r="J101" s="1"/>
  <c r="AF101"/>
  <c r="AE101"/>
  <c r="AD101"/>
  <c r="AA101"/>
  <c r="V101"/>
  <c r="T101"/>
  <c r="R101"/>
  <c r="Q101"/>
  <c r="O101"/>
  <c r="M101"/>
  <c r="K101"/>
  <c r="I101"/>
  <c r="AC100"/>
  <c r="AC99" s="1"/>
  <c r="Z100"/>
  <c r="Z99" s="1"/>
  <c r="Y100"/>
  <c r="X100"/>
  <c r="W100" s="1"/>
  <c r="W99" s="1"/>
  <c r="S100"/>
  <c r="N100"/>
  <c r="J100"/>
  <c r="AF99"/>
  <c r="AE99"/>
  <c r="AD99"/>
  <c r="AA99"/>
  <c r="AA97" s="1"/>
  <c r="AA95" s="1"/>
  <c r="AA73" s="1"/>
  <c r="Y99"/>
  <c r="V99"/>
  <c r="U99"/>
  <c r="T99"/>
  <c r="S99"/>
  <c r="Q99"/>
  <c r="P99"/>
  <c r="O99"/>
  <c r="N99"/>
  <c r="M99"/>
  <c r="L99"/>
  <c r="K99"/>
  <c r="J99"/>
  <c r="AC98"/>
  <c r="Z98"/>
  <c r="Z97" s="1"/>
  <c r="Y98"/>
  <c r="X98"/>
  <c r="W98" s="1"/>
  <c r="W97" s="1"/>
  <c r="S98"/>
  <c r="N98"/>
  <c r="J98"/>
  <c r="I98"/>
  <c r="AF97"/>
  <c r="AE97"/>
  <c r="AD97"/>
  <c r="AC97"/>
  <c r="Y97"/>
  <c r="V97"/>
  <c r="U97"/>
  <c r="T97"/>
  <c r="S97"/>
  <c r="Q97"/>
  <c r="P97"/>
  <c r="O97"/>
  <c r="N97"/>
  <c r="M97"/>
  <c r="L97"/>
  <c r="K97"/>
  <c r="J97"/>
  <c r="AC96"/>
  <c r="Z96"/>
  <c r="Y96"/>
  <c r="X96"/>
  <c r="W96" s="1"/>
  <c r="W95" s="1"/>
  <c r="S96"/>
  <c r="S95" s="1"/>
  <c r="N96"/>
  <c r="N95" s="1"/>
  <c r="J96"/>
  <c r="J95" s="1"/>
  <c r="AF95"/>
  <c r="AE95"/>
  <c r="AD95"/>
  <c r="AC95"/>
  <c r="Z95"/>
  <c r="Y95"/>
  <c r="X95"/>
  <c r="V95"/>
  <c r="U95"/>
  <c r="T95"/>
  <c r="Q95"/>
  <c r="P95"/>
  <c r="O95"/>
  <c r="M95"/>
  <c r="L95"/>
  <c r="K95"/>
  <c r="AC94"/>
  <c r="Z94"/>
  <c r="Y94"/>
  <c r="X94"/>
  <c r="W94" s="1"/>
  <c r="S94"/>
  <c r="N94"/>
  <c r="J94"/>
  <c r="I94"/>
  <c r="AC93"/>
  <c r="Z93"/>
  <c r="Y93"/>
  <c r="X93"/>
  <c r="S93"/>
  <c r="S92" s="1"/>
  <c r="N93"/>
  <c r="J93"/>
  <c r="J92" s="1"/>
  <c r="AF92"/>
  <c r="AE92"/>
  <c r="AD92"/>
  <c r="AC92"/>
  <c r="AA92"/>
  <c r="Z92"/>
  <c r="V92"/>
  <c r="U92"/>
  <c r="T92"/>
  <c r="R92"/>
  <c r="Q92"/>
  <c r="P92"/>
  <c r="O92"/>
  <c r="N92"/>
  <c r="M92"/>
  <c r="L92"/>
  <c r="K92"/>
  <c r="AC91"/>
  <c r="AC88" s="1"/>
  <c r="Z91"/>
  <c r="Y91"/>
  <c r="X91"/>
  <c r="S91"/>
  <c r="N91"/>
  <c r="J91"/>
  <c r="AC90"/>
  <c r="Z90"/>
  <c r="U90"/>
  <c r="U88" s="1"/>
  <c r="T90"/>
  <c r="S90" s="1"/>
  <c r="P90"/>
  <c r="Y90" s="1"/>
  <c r="Y88" s="1"/>
  <c r="O90"/>
  <c r="J90"/>
  <c r="AC89"/>
  <c r="Z89"/>
  <c r="Z88" s="1"/>
  <c r="Y89"/>
  <c r="X89"/>
  <c r="W89" s="1"/>
  <c r="S89"/>
  <c r="N89"/>
  <c r="J89"/>
  <c r="AF88"/>
  <c r="AE88"/>
  <c r="AD88"/>
  <c r="AA88"/>
  <c r="V88"/>
  <c r="R88"/>
  <c r="Q88"/>
  <c r="P88"/>
  <c r="M88"/>
  <c r="L88"/>
  <c r="K88"/>
  <c r="J88"/>
  <c r="AC87"/>
  <c r="Z87"/>
  <c r="Y87"/>
  <c r="X87"/>
  <c r="W87" s="1"/>
  <c r="S87"/>
  <c r="N87"/>
  <c r="J87"/>
  <c r="AC86"/>
  <c r="Z86"/>
  <c r="Y86"/>
  <c r="X86"/>
  <c r="S86"/>
  <c r="N86"/>
  <c r="J86"/>
  <c r="AC85"/>
  <c r="Z85"/>
  <c r="Y85"/>
  <c r="X85"/>
  <c r="W85" s="1"/>
  <c r="S85"/>
  <c r="N85"/>
  <c r="N83" s="1"/>
  <c r="J85"/>
  <c r="AC84"/>
  <c r="Z84"/>
  <c r="Y84"/>
  <c r="Y83" s="1"/>
  <c r="X84"/>
  <c r="S84"/>
  <c r="S83" s="1"/>
  <c r="N84"/>
  <c r="J84"/>
  <c r="J83" s="1"/>
  <c r="AF83"/>
  <c r="AE83"/>
  <c r="AE73" s="1"/>
  <c r="AD83"/>
  <c r="AC83"/>
  <c r="V83"/>
  <c r="U83"/>
  <c r="T83"/>
  <c r="Q83"/>
  <c r="P83"/>
  <c r="O83"/>
  <c r="M83"/>
  <c r="L83"/>
  <c r="K83"/>
  <c r="AC82"/>
  <c r="Z82"/>
  <c r="Y82"/>
  <c r="X82"/>
  <c r="S82"/>
  <c r="S74" s="1"/>
  <c r="N82"/>
  <c r="J82"/>
  <c r="J74" s="1"/>
  <c r="AE81"/>
  <c r="AC81"/>
  <c r="Z81"/>
  <c r="Y81"/>
  <c r="X81"/>
  <c r="W81"/>
  <c r="S81"/>
  <c r="N81"/>
  <c r="J81"/>
  <c r="AC80"/>
  <c r="Z80"/>
  <c r="Y80"/>
  <c r="X80"/>
  <c r="W80"/>
  <c r="S80"/>
  <c r="N80"/>
  <c r="J80"/>
  <c r="AC79"/>
  <c r="Z79"/>
  <c r="Y79"/>
  <c r="X79"/>
  <c r="W79"/>
  <c r="S79"/>
  <c r="N79"/>
  <c r="J79"/>
  <c r="AC78"/>
  <c r="Z78"/>
  <c r="Y78"/>
  <c r="X78"/>
  <c r="W78"/>
  <c r="S78"/>
  <c r="N78"/>
  <c r="J78"/>
  <c r="AC77"/>
  <c r="Z77"/>
  <c r="Y77"/>
  <c r="X77"/>
  <c r="W77"/>
  <c r="S77"/>
  <c r="N77"/>
  <c r="J77"/>
  <c r="AC76"/>
  <c r="Z76"/>
  <c r="Y76"/>
  <c r="X76"/>
  <c r="W76"/>
  <c r="S76"/>
  <c r="N76"/>
  <c r="J76"/>
  <c r="AC75"/>
  <c r="AC74" s="1"/>
  <c r="Z75"/>
  <c r="Y75"/>
  <c r="Y74" s="1"/>
  <c r="X75"/>
  <c r="W75"/>
  <c r="S75"/>
  <c r="N75"/>
  <c r="N74" s="1"/>
  <c r="J75"/>
  <c r="AF74"/>
  <c r="AE74"/>
  <c r="AD74"/>
  <c r="AD73" s="1"/>
  <c r="Z74"/>
  <c r="X74"/>
  <c r="V74"/>
  <c r="U74"/>
  <c r="T74"/>
  <c r="Q74"/>
  <c r="Q73" s="1"/>
  <c r="P74"/>
  <c r="O74"/>
  <c r="M74"/>
  <c r="L74"/>
  <c r="L73" s="1"/>
  <c r="K74"/>
  <c r="AF73"/>
  <c r="P73"/>
  <c r="AC72"/>
  <c r="Z72"/>
  <c r="Z71" s="1"/>
  <c r="Y72"/>
  <c r="Y71" s="1"/>
  <c r="X72"/>
  <c r="S72"/>
  <c r="S71" s="1"/>
  <c r="N72"/>
  <c r="J72"/>
  <c r="J71" s="1"/>
  <c r="AF71"/>
  <c r="AE71"/>
  <c r="AD71"/>
  <c r="AC71"/>
  <c r="V71"/>
  <c r="U71"/>
  <c r="T71"/>
  <c r="Q71"/>
  <c r="P71"/>
  <c r="O71"/>
  <c r="N71"/>
  <c r="M71"/>
  <c r="L71"/>
  <c r="K71"/>
  <c r="AC70"/>
  <c r="Z70"/>
  <c r="Z69" s="1"/>
  <c r="Y70"/>
  <c r="Y69" s="1"/>
  <c r="X70"/>
  <c r="S70"/>
  <c r="S69" s="1"/>
  <c r="N70"/>
  <c r="J70"/>
  <c r="J69" s="1"/>
  <c r="AF69"/>
  <c r="AE69"/>
  <c r="AD69"/>
  <c r="AC69"/>
  <c r="V69"/>
  <c r="U69"/>
  <c r="T69"/>
  <c r="Q69"/>
  <c r="P69"/>
  <c r="O69"/>
  <c r="N69"/>
  <c r="M69"/>
  <c r="L69"/>
  <c r="K69"/>
  <c r="AC68"/>
  <c r="Z68"/>
  <c r="Z67" s="1"/>
  <c r="Y68"/>
  <c r="Y67" s="1"/>
  <c r="X68"/>
  <c r="S68"/>
  <c r="S67" s="1"/>
  <c r="N68"/>
  <c r="J68"/>
  <c r="J67" s="1"/>
  <c r="AF67"/>
  <c r="AE67"/>
  <c r="AD67"/>
  <c r="AC67"/>
  <c r="V67"/>
  <c r="U67"/>
  <c r="T67"/>
  <c r="Q67"/>
  <c r="P67"/>
  <c r="O67"/>
  <c r="N67"/>
  <c r="M67"/>
  <c r="L67"/>
  <c r="K67"/>
  <c r="AC66"/>
  <c r="Z66"/>
  <c r="Y66"/>
  <c r="T66"/>
  <c r="S66" s="1"/>
  <c r="O66"/>
  <c r="X66" s="1"/>
  <c r="W66" s="1"/>
  <c r="J66"/>
  <c r="AC65"/>
  <c r="Z65"/>
  <c r="Y65"/>
  <c r="X65"/>
  <c r="S65"/>
  <c r="N65"/>
  <c r="J65"/>
  <c r="AC64"/>
  <c r="Z64"/>
  <c r="Y64"/>
  <c r="X64"/>
  <c r="W64" s="1"/>
  <c r="S64"/>
  <c r="N64"/>
  <c r="J64"/>
  <c r="AC63"/>
  <c r="Z63"/>
  <c r="U63"/>
  <c r="T63"/>
  <c r="S63"/>
  <c r="P63"/>
  <c r="O63"/>
  <c r="X63" s="1"/>
  <c r="J63"/>
  <c r="AC62"/>
  <c r="Z62"/>
  <c r="Y62"/>
  <c r="X62"/>
  <c r="S62"/>
  <c r="N62"/>
  <c r="J62"/>
  <c r="AF61"/>
  <c r="AE61"/>
  <c r="AD61"/>
  <c r="AC61"/>
  <c r="V61"/>
  <c r="U61"/>
  <c r="Q61"/>
  <c r="P61"/>
  <c r="M61"/>
  <c r="L61"/>
  <c r="K61"/>
  <c r="J61"/>
  <c r="AC60"/>
  <c r="Z60"/>
  <c r="Y60"/>
  <c r="X60"/>
  <c r="W60" s="1"/>
  <c r="S60"/>
  <c r="N60"/>
  <c r="J60"/>
  <c r="AC59"/>
  <c r="Z59"/>
  <c r="U59"/>
  <c r="Y59" s="1"/>
  <c r="T59"/>
  <c r="S59" s="1"/>
  <c r="N59"/>
  <c r="J59"/>
  <c r="AC58"/>
  <c r="AC56" s="1"/>
  <c r="Z58"/>
  <c r="Y58"/>
  <c r="X58"/>
  <c r="S58"/>
  <c r="N58"/>
  <c r="J58"/>
  <c r="AC57"/>
  <c r="Z57"/>
  <c r="Z56" s="1"/>
  <c r="Y57"/>
  <c r="X57"/>
  <c r="W57" s="1"/>
  <c r="S57"/>
  <c r="N57"/>
  <c r="J57"/>
  <c r="AF56"/>
  <c r="AE56"/>
  <c r="AD56"/>
  <c r="V56"/>
  <c r="U56"/>
  <c r="T56"/>
  <c r="R56"/>
  <c r="R36" s="1"/>
  <c r="Q56"/>
  <c r="P56"/>
  <c r="O56"/>
  <c r="N56"/>
  <c r="M56"/>
  <c r="L56"/>
  <c r="L36" s="1"/>
  <c r="K56"/>
  <c r="AC55"/>
  <c r="Z55"/>
  <c r="Y55"/>
  <c r="X55"/>
  <c r="W55"/>
  <c r="S55"/>
  <c r="N55"/>
  <c r="J55"/>
  <c r="AC54"/>
  <c r="Z54"/>
  <c r="Y54"/>
  <c r="X54"/>
  <c r="W54"/>
  <c r="S54"/>
  <c r="N54"/>
  <c r="J54"/>
  <c r="AC53"/>
  <c r="Z53"/>
  <c r="Y53"/>
  <c r="X53"/>
  <c r="W53"/>
  <c r="S53"/>
  <c r="N53"/>
  <c r="J53"/>
  <c r="AC52"/>
  <c r="Z52"/>
  <c r="Y52"/>
  <c r="X52"/>
  <c r="W52"/>
  <c r="S52"/>
  <c r="N52"/>
  <c r="J52"/>
  <c r="AC51"/>
  <c r="Z51"/>
  <c r="Y51"/>
  <c r="X51"/>
  <c r="W51"/>
  <c r="S51"/>
  <c r="N51"/>
  <c r="J51"/>
  <c r="AE50"/>
  <c r="AC50" s="1"/>
  <c r="Z50"/>
  <c r="Y50"/>
  <c r="X50"/>
  <c r="S50"/>
  <c r="N50"/>
  <c r="J50"/>
  <c r="AF49"/>
  <c r="AC49"/>
  <c r="Z49"/>
  <c r="Y49"/>
  <c r="X49"/>
  <c r="W49"/>
  <c r="S49"/>
  <c r="N49"/>
  <c r="J49"/>
  <c r="AE48"/>
  <c r="AC48" s="1"/>
  <c r="Z48"/>
  <c r="Y48"/>
  <c r="X48"/>
  <c r="S48"/>
  <c r="S39" s="1"/>
  <c r="N48"/>
  <c r="J48"/>
  <c r="J39" s="1"/>
  <c r="AE47"/>
  <c r="AC47"/>
  <c r="Z47"/>
  <c r="Y47"/>
  <c r="X47"/>
  <c r="W47"/>
  <c r="S47"/>
  <c r="N47"/>
  <c r="J47"/>
  <c r="AC46"/>
  <c r="Z46"/>
  <c r="Y46"/>
  <c r="X46"/>
  <c r="W46"/>
  <c r="S46"/>
  <c r="N46"/>
  <c r="J46"/>
  <c r="AC45"/>
  <c r="Z45"/>
  <c r="Y45"/>
  <c r="X45"/>
  <c r="W45"/>
  <c r="S45"/>
  <c r="N45"/>
  <c r="J45"/>
  <c r="AC44"/>
  <c r="Z44"/>
  <c r="Y44"/>
  <c r="W44" s="1"/>
  <c r="X44"/>
  <c r="S44"/>
  <c r="N44"/>
  <c r="J44"/>
  <c r="AC43"/>
  <c r="Z43"/>
  <c r="Y43"/>
  <c r="X43"/>
  <c r="W43"/>
  <c r="S43"/>
  <c r="N43"/>
  <c r="J43"/>
  <c r="AC42"/>
  <c r="Z42"/>
  <c r="Y42"/>
  <c r="X42"/>
  <c r="W42"/>
  <c r="S42"/>
  <c r="N42"/>
  <c r="J42"/>
  <c r="AC41"/>
  <c r="Z41"/>
  <c r="Y41"/>
  <c r="X41"/>
  <c r="W41"/>
  <c r="S41"/>
  <c r="N41"/>
  <c r="J41"/>
  <c r="AC40"/>
  <c r="AC39" s="1"/>
  <c r="Z40"/>
  <c r="Y40"/>
  <c r="Y39" s="1"/>
  <c r="X40"/>
  <c r="W40"/>
  <c r="S40"/>
  <c r="N40"/>
  <c r="N39" s="1"/>
  <c r="J40"/>
  <c r="AF39"/>
  <c r="AF36" s="1"/>
  <c r="AD39"/>
  <c r="Z39"/>
  <c r="X39"/>
  <c r="V39"/>
  <c r="V36" s="1"/>
  <c r="U39"/>
  <c r="T39"/>
  <c r="Q39"/>
  <c r="P39"/>
  <c r="O39"/>
  <c r="M39"/>
  <c r="M36" s="1"/>
  <c r="L39"/>
  <c r="K39"/>
  <c r="K36" s="1"/>
  <c r="AC38"/>
  <c r="W38"/>
  <c r="W37" s="1"/>
  <c r="S38"/>
  <c r="N38"/>
  <c r="N37" s="1"/>
  <c r="J38"/>
  <c r="AF37"/>
  <c r="AE37"/>
  <c r="AD37"/>
  <c r="AC37"/>
  <c r="Z37"/>
  <c r="Y37"/>
  <c r="X37"/>
  <c r="V37"/>
  <c r="U37"/>
  <c r="T37"/>
  <c r="S37"/>
  <c r="Q37"/>
  <c r="P37"/>
  <c r="O37"/>
  <c r="M37"/>
  <c r="L37"/>
  <c r="K37"/>
  <c r="J37"/>
  <c r="AA36"/>
  <c r="U36"/>
  <c r="P36"/>
  <c r="AC35"/>
  <c r="AC34" s="1"/>
  <c r="Z35"/>
  <c r="Y35"/>
  <c r="Y34" s="1"/>
  <c r="X35"/>
  <c r="S35"/>
  <c r="S34" s="1"/>
  <c r="N35"/>
  <c r="AF34"/>
  <c r="AE34"/>
  <c r="AD34"/>
  <c r="Z34"/>
  <c r="X34"/>
  <c r="V34"/>
  <c r="U34"/>
  <c r="T34"/>
  <c r="Q34"/>
  <c r="P34"/>
  <c r="O34"/>
  <c r="N34"/>
  <c r="M34"/>
  <c r="L34"/>
  <c r="K34"/>
  <c r="J34"/>
  <c r="AC33"/>
  <c r="Z33"/>
  <c r="Y33"/>
  <c r="X33"/>
  <c r="W33"/>
  <c r="S33"/>
  <c r="N33"/>
  <c r="J33"/>
  <c r="I33"/>
  <c r="AF32"/>
  <c r="AE32"/>
  <c r="AD32"/>
  <c r="AC32"/>
  <c r="Z32"/>
  <c r="Y32"/>
  <c r="X32"/>
  <c r="W32"/>
  <c r="V32"/>
  <c r="U32"/>
  <c r="T32"/>
  <c r="S32"/>
  <c r="Q32"/>
  <c r="P32"/>
  <c r="O32"/>
  <c r="N32"/>
  <c r="M32"/>
  <c r="L32"/>
  <c r="K32"/>
  <c r="J32"/>
  <c r="AC31"/>
  <c r="Z31"/>
  <c r="Z30" s="1"/>
  <c r="Y31"/>
  <c r="X31"/>
  <c r="W31" s="1"/>
  <c r="W30" s="1"/>
  <c r="S31"/>
  <c r="S30" s="1"/>
  <c r="N31"/>
  <c r="J31"/>
  <c r="J30" s="1"/>
  <c r="I31"/>
  <c r="AF30"/>
  <c r="AE30"/>
  <c r="AD30"/>
  <c r="AC30"/>
  <c r="Y30"/>
  <c r="V30"/>
  <c r="U30"/>
  <c r="T30"/>
  <c r="Q30"/>
  <c r="P30"/>
  <c r="O30"/>
  <c r="N30"/>
  <c r="M30"/>
  <c r="L30"/>
  <c r="K30"/>
  <c r="AC29"/>
  <c r="Z29"/>
  <c r="Y29"/>
  <c r="Y28" s="1"/>
  <c r="X29"/>
  <c r="W29"/>
  <c r="S29"/>
  <c r="N29"/>
  <c r="J29"/>
  <c r="AF28"/>
  <c r="AE28"/>
  <c r="AD28"/>
  <c r="AC28" s="1"/>
  <c r="AA28"/>
  <c r="Z28"/>
  <c r="X28"/>
  <c r="W28" s="1"/>
  <c r="V28"/>
  <c r="U28"/>
  <c r="T28"/>
  <c r="S28" s="1"/>
  <c r="R28"/>
  <c r="Q28"/>
  <c r="P28"/>
  <c r="O28"/>
  <c r="M28"/>
  <c r="L28"/>
  <c r="K28"/>
  <c r="J28"/>
  <c r="AC27"/>
  <c r="Z27"/>
  <c r="Y27"/>
  <c r="X27"/>
  <c r="S27"/>
  <c r="N27"/>
  <c r="J27"/>
  <c r="I27"/>
  <c r="I11" s="1"/>
  <c r="AC26"/>
  <c r="Z26"/>
  <c r="Y26"/>
  <c r="X26"/>
  <c r="W26" s="1"/>
  <c r="S26"/>
  <c r="N26"/>
  <c r="N24" s="1"/>
  <c r="J26"/>
  <c r="AC25"/>
  <c r="Z25"/>
  <c r="Y25"/>
  <c r="X25"/>
  <c r="S25"/>
  <c r="S24" s="1"/>
  <c r="N25"/>
  <c r="J25"/>
  <c r="J24" s="1"/>
  <c r="AF24"/>
  <c r="AE24"/>
  <c r="AD24"/>
  <c r="AC24"/>
  <c r="AA24"/>
  <c r="Z24"/>
  <c r="V24"/>
  <c r="U24"/>
  <c r="T24"/>
  <c r="R24"/>
  <c r="Q24"/>
  <c r="P24"/>
  <c r="O24"/>
  <c r="M24"/>
  <c r="L24"/>
  <c r="K24"/>
  <c r="AC23"/>
  <c r="Z23"/>
  <c r="Y23"/>
  <c r="X23"/>
  <c r="S23"/>
  <c r="N23"/>
  <c r="J23"/>
  <c r="AE22"/>
  <c r="AC22"/>
  <c r="Z22"/>
  <c r="Y22"/>
  <c r="X22"/>
  <c r="W22"/>
  <c r="S22"/>
  <c r="N22"/>
  <c r="J22"/>
  <c r="AE21"/>
  <c r="AC21" s="1"/>
  <c r="Z21"/>
  <c r="Y21"/>
  <c r="X21"/>
  <c r="S21"/>
  <c r="N21"/>
  <c r="J21"/>
  <c r="AE20"/>
  <c r="AC20"/>
  <c r="Z20"/>
  <c r="Y20"/>
  <c r="W20" s="1"/>
  <c r="X20"/>
  <c r="S20"/>
  <c r="N20"/>
  <c r="J20"/>
  <c r="AC19"/>
  <c r="Z19"/>
  <c r="Y19"/>
  <c r="X19"/>
  <c r="W19"/>
  <c r="U19"/>
  <c r="S19"/>
  <c r="P19"/>
  <c r="N19"/>
  <c r="J19"/>
  <c r="AC18"/>
  <c r="Z18"/>
  <c r="Y18"/>
  <c r="W18" s="1"/>
  <c r="X18"/>
  <c r="U18"/>
  <c r="S18"/>
  <c r="P18"/>
  <c r="N18"/>
  <c r="J18"/>
  <c r="AC17"/>
  <c r="Z17"/>
  <c r="Y17"/>
  <c r="X17"/>
  <c r="W17"/>
  <c r="S17"/>
  <c r="N17"/>
  <c r="J17"/>
  <c r="AC16"/>
  <c r="Z16"/>
  <c r="Y16"/>
  <c r="X16"/>
  <c r="W16"/>
  <c r="S16"/>
  <c r="N16"/>
  <c r="J16"/>
  <c r="AC15"/>
  <c r="AC14" s="1"/>
  <c r="AC11" s="1"/>
  <c r="Z15"/>
  <c r="Y15"/>
  <c r="Y14" s="1"/>
  <c r="X15"/>
  <c r="W15"/>
  <c r="S15"/>
  <c r="N15"/>
  <c r="N14" s="1"/>
  <c r="J15"/>
  <c r="AF14"/>
  <c r="AD14"/>
  <c r="AA14"/>
  <c r="Z14"/>
  <c r="X14"/>
  <c r="V14"/>
  <c r="U14"/>
  <c r="T14"/>
  <c r="S14"/>
  <c r="R14"/>
  <c r="Q14"/>
  <c r="P14"/>
  <c r="O14"/>
  <c r="M14"/>
  <c r="L14"/>
  <c r="L11" s="1"/>
  <c r="L125" s="1"/>
  <c r="K14"/>
  <c r="J14"/>
  <c r="I14"/>
  <c r="AF12"/>
  <c r="AE12"/>
  <c r="AD12"/>
  <c r="AC12"/>
  <c r="Z12"/>
  <c r="Y12"/>
  <c r="X12"/>
  <c r="W12"/>
  <c r="V12"/>
  <c r="U12"/>
  <c r="T12"/>
  <c r="T11" s="1"/>
  <c r="S12"/>
  <c r="Q12"/>
  <c r="Q11" s="1"/>
  <c r="P12"/>
  <c r="O12"/>
  <c r="O11" s="1"/>
  <c r="N12"/>
  <c r="M12"/>
  <c r="L12"/>
  <c r="K12"/>
  <c r="J12"/>
  <c r="AF11"/>
  <c r="AD11"/>
  <c r="AA11"/>
  <c r="Z11"/>
  <c r="V11"/>
  <c r="R11"/>
  <c r="P11"/>
  <c r="M11"/>
  <c r="K11"/>
  <c r="S56" l="1"/>
  <c r="Y24"/>
  <c r="AC73"/>
  <c r="P125"/>
  <c r="W27"/>
  <c r="AC36"/>
  <c r="AC125" s="1"/>
  <c r="X59"/>
  <c r="J73"/>
  <c r="AC102"/>
  <c r="AC101" s="1"/>
  <c r="AF108"/>
  <c r="AF125" s="1"/>
  <c r="S11"/>
  <c r="U11"/>
  <c r="Y11"/>
  <c r="AE14"/>
  <c r="AE11" s="1"/>
  <c r="W21"/>
  <c r="W23"/>
  <c r="X24"/>
  <c r="X11" s="1"/>
  <c r="W25"/>
  <c r="W24" s="1"/>
  <c r="N28"/>
  <c r="N11" s="1"/>
  <c r="X30"/>
  <c r="J11"/>
  <c r="W35"/>
  <c r="W34" s="1"/>
  <c r="Q36"/>
  <c r="Q125" s="1"/>
  <c r="AD36"/>
  <c r="W48"/>
  <c r="W39" s="1"/>
  <c r="W50"/>
  <c r="J56"/>
  <c r="J36" s="1"/>
  <c r="W58"/>
  <c r="Y56"/>
  <c r="Y36" s="1"/>
  <c r="W62"/>
  <c r="Z61"/>
  <c r="Z36" s="1"/>
  <c r="Y63"/>
  <c r="Y61" s="1"/>
  <c r="W65"/>
  <c r="S61"/>
  <c r="S36" s="1"/>
  <c r="W68"/>
  <c r="W67" s="1"/>
  <c r="W70"/>
  <c r="W69" s="1"/>
  <c r="W72"/>
  <c r="W71" s="1"/>
  <c r="K73"/>
  <c r="K125" s="1"/>
  <c r="M73"/>
  <c r="M125" s="1"/>
  <c r="V73"/>
  <c r="V125" s="1"/>
  <c r="W82"/>
  <c r="W74" s="1"/>
  <c r="W84"/>
  <c r="Z83"/>
  <c r="Z73" s="1"/>
  <c r="W86"/>
  <c r="T88"/>
  <c r="T73" s="1"/>
  <c r="S88"/>
  <c r="S73" s="1"/>
  <c r="X90"/>
  <c r="U73"/>
  <c r="W91"/>
  <c r="X92"/>
  <c r="W93"/>
  <c r="W92" s="1"/>
  <c r="Y92"/>
  <c r="Y73" s="1"/>
  <c r="X99"/>
  <c r="W103"/>
  <c r="Z102"/>
  <c r="Z101" s="1"/>
  <c r="W105"/>
  <c r="AE109"/>
  <c r="AE108" s="1"/>
  <c r="AC109"/>
  <c r="AC108" s="1"/>
  <c r="W113"/>
  <c r="W115"/>
  <c r="W117"/>
  <c r="Y118"/>
  <c r="Y109" s="1"/>
  <c r="Y108" s="1"/>
  <c r="S109"/>
  <c r="S108" s="1"/>
  <c r="W121"/>
  <c r="W120" s="1"/>
  <c r="AA108"/>
  <c r="X88"/>
  <c r="W90"/>
  <c r="W56"/>
  <c r="W59"/>
  <c r="W88"/>
  <c r="W118"/>
  <c r="W109" s="1"/>
  <c r="W108" s="1"/>
  <c r="AE39"/>
  <c r="AE36" s="1"/>
  <c r="AE125" s="1"/>
  <c r="X56"/>
  <c r="O61"/>
  <c r="O36" s="1"/>
  <c r="T61"/>
  <c r="T36" s="1"/>
  <c r="X61"/>
  <c r="N63"/>
  <c r="N66"/>
  <c r="X67"/>
  <c r="X69"/>
  <c r="X71"/>
  <c r="X83"/>
  <c r="X73" s="1"/>
  <c r="O88"/>
  <c r="O73" s="1"/>
  <c r="N90"/>
  <c r="N88" s="1"/>
  <c r="N73" s="1"/>
  <c r="X97"/>
  <c r="X102"/>
  <c r="X101" s="1"/>
  <c r="O109"/>
  <c r="O108" s="1"/>
  <c r="T109"/>
  <c r="T108" s="1"/>
  <c r="X109"/>
  <c r="X108" s="1"/>
  <c r="AD109"/>
  <c r="AD108" s="1"/>
  <c r="AD125" s="1"/>
  <c r="N118"/>
  <c r="N119"/>
  <c r="Z125" l="1"/>
  <c r="O125"/>
  <c r="W102"/>
  <c r="W101" s="1"/>
  <c r="W83"/>
  <c r="W73" s="1"/>
  <c r="J125"/>
  <c r="W14"/>
  <c r="W11" s="1"/>
  <c r="Y125"/>
  <c r="U125"/>
  <c r="T125"/>
  <c r="S125"/>
  <c r="W63"/>
  <c r="W61" s="1"/>
  <c r="W36" s="1"/>
  <c r="W125" s="1"/>
  <c r="N109"/>
  <c r="N108" s="1"/>
  <c r="N61"/>
  <c r="N36" s="1"/>
  <c r="N125" s="1"/>
  <c r="X36"/>
  <c r="X125" s="1"/>
</calcChain>
</file>

<file path=xl/sharedStrings.xml><?xml version="1.0" encoding="utf-8"?>
<sst xmlns="http://schemas.openxmlformats.org/spreadsheetml/2006/main" count="419" uniqueCount="150">
  <si>
    <t>ОТЧЕТ</t>
  </si>
  <si>
    <t>О ВЫПОЛНЕНИИ МЕРОПРИЯТИЙ МУНИЦИПАЛЬНОЙ ПРОГРАММЫ</t>
  </si>
  <si>
    <t xml:space="preserve"> "Развитие системы образования муниципального образования "Окинский район"</t>
  </si>
  <si>
    <t>на  2021 года</t>
  </si>
  <si>
    <t>Социально-экономический эффект</t>
  </si>
  <si>
    <t xml:space="preserve">Ответственный исполнитель </t>
  </si>
  <si>
    <t>Коды бюджетной классификации</t>
  </si>
  <si>
    <t>Подпрограммы программы, мероприятий муниципальной программы, мероприятий, реализуемых в рамках основного мероприятия</t>
  </si>
  <si>
    <t>Внебюджетные источноки</t>
  </si>
  <si>
    <t>План на 2021г.</t>
  </si>
  <si>
    <r>
      <t>Уточненый план на 31.12.2021г.</t>
    </r>
    <r>
      <rPr>
        <b/>
        <sz val="9"/>
        <rFont val="Times New Roman"/>
        <family val="1"/>
        <charset val="204"/>
      </rPr>
      <t xml:space="preserve"> </t>
    </r>
  </si>
  <si>
    <t>расходы бюджета на 31.12.2021</t>
  </si>
  <si>
    <t>остаток на 31.12.2021г</t>
  </si>
  <si>
    <t>Уровень исп.заплан-го объема фин-я</t>
  </si>
  <si>
    <r>
      <t>План на 2024г.</t>
    </r>
    <r>
      <rPr>
        <b/>
        <sz val="9"/>
        <rFont val="Times New Roman"/>
        <family val="1"/>
        <charset val="204"/>
      </rPr>
      <t xml:space="preserve"> </t>
    </r>
  </si>
  <si>
    <t>раздел, подраздел</t>
  </si>
  <si>
    <t>целевая статья</t>
  </si>
  <si>
    <t>вид расходов</t>
  </si>
  <si>
    <t>Всего по программе:</t>
  </si>
  <si>
    <t>МБ</t>
  </si>
  <si>
    <t>РБ</t>
  </si>
  <si>
    <t>ФБ</t>
  </si>
  <si>
    <t>«Развитие дошкольного образования»</t>
  </si>
  <si>
    <t>0701</t>
  </si>
  <si>
    <t>0000000</t>
  </si>
  <si>
    <t>000</t>
  </si>
  <si>
    <t>1.1</t>
  </si>
  <si>
    <t>Капитальный ремонт детского сада</t>
  </si>
  <si>
    <t>Задача№1  Индекс 1,2,4,5,7</t>
  </si>
  <si>
    <t>РУО</t>
  </si>
  <si>
    <t>1.2</t>
  </si>
  <si>
    <t xml:space="preserve">На  оказание услуг по реализации общеобразовательных программ дошкольного образования </t>
  </si>
  <si>
    <t>Задача № 1</t>
  </si>
  <si>
    <t>0710210100</t>
  </si>
  <si>
    <t>0710210101</t>
  </si>
  <si>
    <t>0710210102</t>
  </si>
  <si>
    <t>07102S2B60</t>
  </si>
  <si>
    <t>07102S2890</t>
  </si>
  <si>
    <t>07102S2160</t>
  </si>
  <si>
    <t>0710273020</t>
  </si>
  <si>
    <t>0710273180</t>
  </si>
  <si>
    <t>0710174470</t>
  </si>
  <si>
    <t>1.3</t>
  </si>
  <si>
    <t>Мероприятия,  направленные на повышение  надежности и увеличение сроков эксплуата-ции строений в целях безопасности  (разработка ПСД , ремонт и обследование зданий учреждений дошкольного образования)</t>
  </si>
  <si>
    <t>Задача№1  Индекс 3</t>
  </si>
  <si>
    <t>0710310100</t>
  </si>
  <si>
    <t>07103S2980</t>
  </si>
  <si>
    <t>07103S2140</t>
  </si>
  <si>
    <t>1.4</t>
  </si>
  <si>
    <t>Мероприятия, направленные на поддержку и сопровождение одаренных детей дошкольного образования</t>
  </si>
  <si>
    <t xml:space="preserve">Задача№1  Индекс 1,2 </t>
  </si>
  <si>
    <t>0710410100</t>
  </si>
  <si>
    <t>1.5</t>
  </si>
  <si>
    <t>Мероприятия, направленные на обеспечение роста профессионального уровня педагогических кадров, развитие системы повышения квалификации и переподготовки педагогов.</t>
  </si>
  <si>
    <t>1.6</t>
  </si>
  <si>
    <t>Мероприятия, направленные на обеспечение модернизации (технического перевооружения) учреждений дошкольного образования. Приобретение технологического оборудования для ДОУ.</t>
  </si>
  <si>
    <t>9990086010</t>
  </si>
  <si>
    <t>225</t>
  </si>
  <si>
    <t>1.7</t>
  </si>
  <si>
    <t>Мероприятия, направленные на сохранение и укрепление здоровья детей.</t>
  </si>
  <si>
    <t>2</t>
  </si>
  <si>
    <t>«Развитие общего образования»</t>
  </si>
  <si>
    <t>0702</t>
  </si>
  <si>
    <t>Строительство шкоы на 360 мест с.Орлик. Ремонт зданий общеобразовательных учреждений   
Развитие профильных классов на базе МОУ на 3 (старшей) ступени обучения. Приобретение новейших  средств обучения (предметные  кабинеты по физике, химии, биологии).</t>
  </si>
  <si>
    <t xml:space="preserve">Задача № 1
Индекс 1,2,3
</t>
  </si>
  <si>
    <t>На  оказание услуг по реализации общеобразовательных программ общего образования</t>
  </si>
  <si>
    <t>0720210200</t>
  </si>
  <si>
    <t>0720210201</t>
  </si>
  <si>
    <t>0720210202</t>
  </si>
  <si>
    <t>0720210203</t>
  </si>
  <si>
    <t>0720274490</t>
  </si>
  <si>
    <t>07202S2160</t>
  </si>
  <si>
    <t>0720210207</t>
  </si>
  <si>
    <t>0720273020</t>
  </si>
  <si>
    <t>0720273030</t>
  </si>
  <si>
    <t>0720253030</t>
  </si>
  <si>
    <t>0720273040</t>
  </si>
  <si>
    <t>0720271090</t>
  </si>
  <si>
    <t>0720274470</t>
  </si>
  <si>
    <t>07202S2890</t>
  </si>
  <si>
    <t>07202S2В40</t>
  </si>
  <si>
    <t>Мероприятия  по организации горячего питания детей обучающихся в общеобразовательных учреждениях</t>
  </si>
  <si>
    <t>Задача № 1 Индекс 1,2,3</t>
  </si>
  <si>
    <t>0720310200</t>
  </si>
  <si>
    <t>07203S2Л40</t>
  </si>
  <si>
    <t>07203S2K90</t>
  </si>
  <si>
    <t>07203L3040</t>
  </si>
  <si>
    <t>Мероприятия, направленные на развитие общественной инфраструкуры (капитальный ремонт, реконструкция, строительство объектов образования) и на обеспечение модернизации технического перевооружения (приобретение современного технологического оборудования, оснащение и установка видеонаблюдения) в учреждений общешо образования</t>
  </si>
  <si>
    <t>0720410201</t>
  </si>
  <si>
    <t>01115S2980</t>
  </si>
  <si>
    <t>07204S2540</t>
  </si>
  <si>
    <t>0720410202</t>
  </si>
  <si>
    <t>0720410200</t>
  </si>
  <si>
    <t xml:space="preserve">Мероприятия, направленные на поддержку и сопровождение одаренных детей </t>
  </si>
  <si>
    <t>0720510200</t>
  </si>
  <si>
    <t>Мероприятия, направленные на благоустройство территорий, прилегающих к местам туристического показа</t>
  </si>
  <si>
    <t>0720672610</t>
  </si>
  <si>
    <t>3</t>
  </si>
  <si>
    <t>«Развитие дополнительного образования»</t>
  </si>
  <si>
    <t>0703</t>
  </si>
  <si>
    <t>На оказание услуг по реализации общеобразо-вательных программ  дополнительного образования</t>
  </si>
  <si>
    <t>07301S2160</t>
  </si>
  <si>
    <t>0730110300</t>
  </si>
  <si>
    <t>0730110301</t>
  </si>
  <si>
    <t>07301S2E50</t>
  </si>
  <si>
    <t>07301S2B60</t>
  </si>
  <si>
    <t>9990086020</t>
  </si>
  <si>
    <t>07301S2120</t>
  </si>
  <si>
    <t>0730173180</t>
  </si>
  <si>
    <t>Мероприятия, направленные на поддержку и сопровождение одаренных детей и талантливой молодежи через систему конкурсных мероприятий и на содержание инструкторов по физической культуре и спорту</t>
  </si>
  <si>
    <t>0730210300</t>
  </si>
  <si>
    <t>0730210301</t>
  </si>
  <si>
    <t>0730286010</t>
  </si>
  <si>
    <t>07302S2200</t>
  </si>
  <si>
    <t>Мероприятия, направленные на повышение надежности и увеличение сроков эксплуатации строений в целях безопасности (разработка ПСД и ремонт зданий учреждений )</t>
  </si>
  <si>
    <t>0730310300</t>
  </si>
  <si>
    <t>0730310301</t>
  </si>
  <si>
    <t>Мероприятия, напрвленные на содержание инструкторов по физической культуре и спорту</t>
  </si>
  <si>
    <t>07302S2205</t>
  </si>
  <si>
    <t>Мероприятия направленные на строительство спортивного зала 30х18 в с.Орлик</t>
  </si>
  <si>
    <t>«Организация отдыха и оздоровления детей в Окинском  районе»</t>
  </si>
  <si>
    <t>0707</t>
  </si>
  <si>
    <t>На  оказание услуг по организации отдыха детей и оздоровление детей</t>
  </si>
  <si>
    <t>0740110400</t>
  </si>
  <si>
    <t>0740173050</t>
  </si>
  <si>
    <t>0740173140</t>
  </si>
  <si>
    <t>0740173190</t>
  </si>
  <si>
    <t>«Другие вопросы в области образования».</t>
  </si>
  <si>
    <t>0709</t>
  </si>
  <si>
    <t>Информационное, учебно методическое, образовательное, юридическое сопровождение и бухгалтерское обслуживание, ведение бюджетного учета и других вопросов финансовой деятельности образовательных учреждений</t>
  </si>
  <si>
    <t>0750120100</t>
  </si>
  <si>
    <t>07501S2160</t>
  </si>
  <si>
    <t>05711L5151</t>
  </si>
  <si>
    <t>05714L5151</t>
  </si>
  <si>
    <t>0750155490</t>
  </si>
  <si>
    <t>075017360</t>
  </si>
  <si>
    <t>0750173160</t>
  </si>
  <si>
    <t>07501S2B60</t>
  </si>
  <si>
    <t>0104</t>
  </si>
  <si>
    <t>0750181020</t>
  </si>
  <si>
    <t>Стимулирование педагогов к повышению качества работы и непрерывному профессиональному развитию через организацию конкурсов профмастерства, участие в курсах, конференциях.</t>
  </si>
  <si>
    <t>0750220100</t>
  </si>
  <si>
    <t>226</t>
  </si>
  <si>
    <t>Мероприятия направленные на строительство объектов образования</t>
  </si>
  <si>
    <t>1102</t>
  </si>
  <si>
    <t>0750355050</t>
  </si>
  <si>
    <t>414</t>
  </si>
  <si>
    <t>0750320101</t>
  </si>
  <si>
    <t>244</t>
  </si>
  <si>
    <t>28.01.2022г.</t>
  </si>
</sst>
</file>

<file path=xl/styles.xml><?xml version="1.0" encoding="utf-8"?>
<styleSheet xmlns="http://schemas.openxmlformats.org/spreadsheetml/2006/main">
  <numFmts count="8">
    <numFmt numFmtId="41" formatCode="_-* #,##0_р_._-;\-* #,##0_р_._-;_-* &quot;-&quot;_р_._-;_-@_-"/>
    <numFmt numFmtId="43" formatCode="_-* #,##0.00_р_._-;\-* #,##0.00_р_._-;_-* &quot;-&quot;??_р_._-;_-@_-"/>
    <numFmt numFmtId="164" formatCode="#,##0.0000"/>
    <numFmt numFmtId="165" formatCode="#,##0.000"/>
    <numFmt numFmtId="166" formatCode="#,##0.00000"/>
    <numFmt numFmtId="167" formatCode="0.000"/>
    <numFmt numFmtId="168" formatCode="#,##0.0"/>
    <numFmt numFmtId="169" formatCode="000000"/>
  </numFmts>
  <fonts count="18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color rgb="FF000000"/>
      <name val="Arial CYR"/>
    </font>
    <font>
      <sz val="10"/>
      <name val="Arial Cyr"/>
    </font>
    <font>
      <sz val="10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BDFF"/>
        <bgColor indexed="64"/>
      </patternFill>
    </fill>
    <fill>
      <patternFill patternType="solid">
        <fgColor rgb="FFBDFFBD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2" fillId="0" borderId="0"/>
    <xf numFmtId="4" fontId="15" fillId="7" borderId="19">
      <alignment horizontal="right" vertical="top" shrinkToFit="1"/>
    </xf>
    <xf numFmtId="0" fontId="2" fillId="0" borderId="0"/>
    <xf numFmtId="0" fontId="1" fillId="0" borderId="0"/>
    <xf numFmtId="0" fontId="2" fillId="0" borderId="0"/>
    <xf numFmtId="0" fontId="2" fillId="0" borderId="0"/>
    <xf numFmtId="0" fontId="16" fillId="0" borderId="0"/>
    <xf numFmtId="0" fontId="17" fillId="0" borderId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164">
    <xf numFmtId="0" fontId="0" fillId="0" borderId="0" xfId="0"/>
    <xf numFmtId="0" fontId="3" fillId="0" borderId="0" xfId="1" applyFont="1" applyAlignment="1">
      <alignment horizontal="center" vertical="center"/>
    </xf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164" fontId="2" fillId="0" borderId="0" xfId="1" applyNumberFormat="1" applyFont="1"/>
    <xf numFmtId="165" fontId="4" fillId="0" borderId="0" xfId="1" applyNumberFormat="1" applyFont="1" applyAlignment="1">
      <alignment horizontal="center"/>
    </xf>
    <xf numFmtId="165" fontId="5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166" fontId="5" fillId="0" borderId="0" xfId="1" applyNumberFormat="1" applyFont="1" applyAlignment="1">
      <alignment horizontal="center"/>
    </xf>
    <xf numFmtId="0" fontId="6" fillId="0" borderId="0" xfId="1" applyFont="1"/>
    <xf numFmtId="166" fontId="7" fillId="0" borderId="0" xfId="1" applyNumberFormat="1" applyFont="1"/>
    <xf numFmtId="165" fontId="7" fillId="0" borderId="0" xfId="1" applyNumberFormat="1" applyFont="1"/>
    <xf numFmtId="167" fontId="8" fillId="0" borderId="0" xfId="1" applyNumberFormat="1" applyFont="1"/>
    <xf numFmtId="165" fontId="2" fillId="0" borderId="0" xfId="1" applyNumberFormat="1" applyFont="1"/>
    <xf numFmtId="165" fontId="8" fillId="0" borderId="0" xfId="1" applyNumberFormat="1" applyFont="1"/>
    <xf numFmtId="4" fontId="7" fillId="0" borderId="0" xfId="1" applyNumberFormat="1" applyFont="1"/>
    <xf numFmtId="0" fontId="2" fillId="0" borderId="1" xfId="1" applyFont="1" applyBorder="1"/>
    <xf numFmtId="0" fontId="9" fillId="0" borderId="2" xfId="1" applyFont="1" applyBorder="1"/>
    <xf numFmtId="0" fontId="6" fillId="0" borderId="2" xfId="1" applyFont="1" applyBorder="1"/>
    <xf numFmtId="0" fontId="10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wrapText="1"/>
    </xf>
    <xf numFmtId="0" fontId="9" fillId="0" borderId="3" xfId="1" applyFont="1" applyBorder="1" applyAlignment="1">
      <alignment horizontal="center" wrapText="1"/>
    </xf>
    <xf numFmtId="0" fontId="9" fillId="0" borderId="4" xfId="1" applyFont="1" applyBorder="1" applyAlignment="1">
      <alignment horizontal="center" wrapText="1"/>
    </xf>
    <xf numFmtId="0" fontId="10" fillId="0" borderId="5" xfId="0" applyFont="1" applyBorder="1" applyAlignment="1">
      <alignment horizontal="center" vertical="center"/>
    </xf>
    <xf numFmtId="0" fontId="2" fillId="0" borderId="5" xfId="1" applyFont="1" applyBorder="1"/>
    <xf numFmtId="0" fontId="2" fillId="0" borderId="6" xfId="1" applyFont="1" applyBorder="1"/>
    <xf numFmtId="0" fontId="9" fillId="0" borderId="7" xfId="1" applyFont="1" applyBorder="1"/>
    <xf numFmtId="0" fontId="12" fillId="0" borderId="8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wrapText="1"/>
    </xf>
    <xf numFmtId="0" fontId="9" fillId="0" borderId="9" xfId="1" applyFont="1" applyBorder="1" applyAlignment="1">
      <alignment horizontal="center" wrapText="1"/>
    </xf>
    <xf numFmtId="0" fontId="9" fillId="0" borderId="10" xfId="1" applyFont="1" applyBorder="1" applyAlignment="1">
      <alignment horizontal="center" wrapText="1"/>
    </xf>
    <xf numFmtId="0" fontId="9" fillId="0" borderId="11" xfId="1" applyFont="1" applyBorder="1" applyAlignment="1">
      <alignment horizont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0" fontId="10" fillId="2" borderId="15" xfId="1" applyFont="1" applyFill="1" applyBorder="1" applyAlignment="1">
      <alignment horizontal="center" vertical="center" wrapText="1"/>
    </xf>
    <xf numFmtId="0" fontId="10" fillId="2" borderId="16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6" xfId="1" applyFont="1" applyBorder="1"/>
    <xf numFmtId="0" fontId="12" fillId="0" borderId="7" xfId="1" applyFont="1" applyBorder="1" applyAlignment="1">
      <alignment vertical="center"/>
    </xf>
    <xf numFmtId="0" fontId="10" fillId="0" borderId="7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3" borderId="6" xfId="1" applyFont="1" applyFill="1" applyBorder="1" applyAlignment="1">
      <alignment vertical="center" wrapText="1"/>
    </xf>
    <xf numFmtId="0" fontId="10" fillId="4" borderId="6" xfId="1" applyFont="1" applyFill="1" applyBorder="1" applyAlignment="1">
      <alignment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wrapText="1"/>
    </xf>
    <xf numFmtId="0" fontId="9" fillId="0" borderId="18" xfId="1" applyFont="1" applyBorder="1"/>
    <xf numFmtId="0" fontId="12" fillId="0" borderId="18" xfId="1" applyFont="1" applyBorder="1" applyAlignment="1">
      <alignment vertical="center"/>
    </xf>
    <xf numFmtId="0" fontId="10" fillId="0" borderId="18" xfId="1" applyFont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9" fillId="0" borderId="17" xfId="1" applyFont="1" applyBorder="1"/>
    <xf numFmtId="0" fontId="12" fillId="2" borderId="10" xfId="1" applyFont="1" applyFill="1" applyBorder="1" applyAlignment="1">
      <alignment vertical="center"/>
    </xf>
    <xf numFmtId="0" fontId="12" fillId="2" borderId="9" xfId="1" applyFont="1" applyFill="1" applyBorder="1"/>
    <xf numFmtId="49" fontId="12" fillId="2" borderId="9" xfId="1" applyNumberFormat="1" applyFont="1" applyFill="1" applyBorder="1" applyAlignment="1">
      <alignment horizontal="center" wrapText="1"/>
    </xf>
    <xf numFmtId="165" fontId="12" fillId="2" borderId="9" xfId="1" applyNumberFormat="1" applyFont="1" applyFill="1" applyBorder="1"/>
    <xf numFmtId="0" fontId="9" fillId="0" borderId="2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 wrapText="1"/>
    </xf>
    <xf numFmtId="49" fontId="12" fillId="5" borderId="9" xfId="1" applyNumberFormat="1" applyFont="1" applyFill="1" applyBorder="1" applyAlignment="1">
      <alignment horizontal="center" wrapText="1"/>
    </xf>
    <xf numFmtId="165" fontId="12" fillId="5" borderId="9" xfId="1" applyNumberFormat="1" applyFont="1" applyFill="1" applyBorder="1" applyAlignment="1">
      <alignment wrapText="1"/>
    </xf>
    <xf numFmtId="165" fontId="12" fillId="3" borderId="9" xfId="1" applyNumberFormat="1" applyFont="1" applyFill="1" applyBorder="1" applyAlignment="1">
      <alignment wrapText="1"/>
    </xf>
    <xf numFmtId="1" fontId="12" fillId="5" borderId="18" xfId="1" applyNumberFormat="1" applyFont="1" applyFill="1" applyBorder="1"/>
    <xf numFmtId="0" fontId="9" fillId="0" borderId="7" xfId="1" applyFont="1" applyBorder="1" applyAlignment="1">
      <alignment horizontal="center"/>
    </xf>
    <xf numFmtId="49" fontId="11" fillId="0" borderId="17" xfId="1" applyNumberFormat="1" applyFont="1" applyBorder="1" applyAlignment="1">
      <alignment horizontal="center" vertical="center"/>
    </xf>
    <xf numFmtId="0" fontId="11" fillId="0" borderId="17" xfId="1" applyFont="1" applyBorder="1" applyAlignment="1">
      <alignment horizontal="left" vertical="center" wrapText="1"/>
    </xf>
    <xf numFmtId="0" fontId="11" fillId="0" borderId="17" xfId="1" applyFont="1" applyBorder="1" applyAlignment="1">
      <alignment horizontal="center" vertical="center" wrapText="1"/>
    </xf>
    <xf numFmtId="49" fontId="10" fillId="0" borderId="9" xfId="1" applyNumberFormat="1" applyFont="1" applyBorder="1" applyAlignment="1">
      <alignment horizontal="center" vertical="center" wrapText="1"/>
    </xf>
    <xf numFmtId="49" fontId="11" fillId="0" borderId="12" xfId="1" applyNumberFormat="1" applyFont="1" applyBorder="1" applyAlignment="1">
      <alignment horizontal="center" vertical="center" wrapText="1"/>
    </xf>
    <xf numFmtId="165" fontId="9" fillId="0" borderId="18" xfId="1" applyNumberFormat="1" applyFont="1" applyBorder="1" applyAlignment="1">
      <alignment horizontal="right" wrapText="1"/>
    </xf>
    <xf numFmtId="165" fontId="9" fillId="3" borderId="18" xfId="1" applyNumberFormat="1" applyFont="1" applyFill="1" applyBorder="1" applyAlignment="1">
      <alignment horizontal="right"/>
    </xf>
    <xf numFmtId="165" fontId="10" fillId="0" borderId="9" xfId="1" applyNumberFormat="1" applyFont="1" applyBorder="1" applyAlignment="1">
      <alignment wrapText="1"/>
    </xf>
    <xf numFmtId="1" fontId="10" fillId="0" borderId="18" xfId="1" applyNumberFormat="1" applyFont="1" applyBorder="1"/>
    <xf numFmtId="0" fontId="11" fillId="0" borderId="1" xfId="1" applyFont="1" applyBorder="1" applyAlignment="1">
      <alignment vertical="center" wrapText="1"/>
    </xf>
    <xf numFmtId="49" fontId="11" fillId="0" borderId="6" xfId="1" applyNumberFormat="1" applyFont="1" applyBorder="1" applyAlignment="1">
      <alignment horizontal="center" vertical="center"/>
    </xf>
    <xf numFmtId="0" fontId="11" fillId="0" borderId="6" xfId="1" applyFont="1" applyBorder="1" applyAlignment="1">
      <alignment vertical="center" wrapText="1"/>
    </xf>
    <xf numFmtId="0" fontId="11" fillId="0" borderId="6" xfId="1" applyFont="1" applyBorder="1" applyAlignment="1">
      <alignment horizontal="center" vertical="center" wrapText="1"/>
    </xf>
    <xf numFmtId="49" fontId="10" fillId="0" borderId="9" xfId="1" applyNumberFormat="1" applyFont="1" applyBorder="1" applyAlignment="1">
      <alignment horizontal="center" wrapText="1"/>
    </xf>
    <xf numFmtId="165" fontId="10" fillId="0" borderId="18" xfId="1" applyNumberFormat="1" applyFont="1" applyBorder="1" applyAlignment="1">
      <alignment wrapText="1"/>
    </xf>
    <xf numFmtId="165" fontId="12" fillId="3" borderId="18" xfId="1" applyNumberFormat="1" applyFont="1" applyFill="1" applyBorder="1" applyAlignment="1"/>
    <xf numFmtId="168" fontId="10" fillId="0" borderId="18" xfId="1" applyNumberFormat="1" applyFont="1" applyBorder="1" applyAlignment="1">
      <alignment wrapText="1"/>
    </xf>
    <xf numFmtId="168" fontId="10" fillId="0" borderId="18" xfId="1" applyNumberFormat="1" applyFont="1" applyBorder="1" applyAlignment="1"/>
    <xf numFmtId="165" fontId="9" fillId="0" borderId="18" xfId="1" applyNumberFormat="1" applyFont="1" applyBorder="1" applyAlignment="1"/>
    <xf numFmtId="165" fontId="10" fillId="0" borderId="18" xfId="1" applyNumberFormat="1" applyFont="1" applyBorder="1" applyAlignment="1"/>
    <xf numFmtId="165" fontId="10" fillId="0" borderId="18" xfId="1" applyNumberFormat="1" applyFont="1" applyFill="1" applyBorder="1" applyAlignment="1">
      <alignment wrapText="1"/>
    </xf>
    <xf numFmtId="0" fontId="11" fillId="0" borderId="17" xfId="1" applyFont="1" applyBorder="1" applyAlignment="1">
      <alignment vertical="center" wrapText="1"/>
    </xf>
    <xf numFmtId="168" fontId="10" fillId="0" borderId="9" xfId="1" applyNumberFormat="1" applyFont="1" applyBorder="1" applyAlignment="1">
      <alignment wrapText="1"/>
    </xf>
    <xf numFmtId="0" fontId="11" fillId="0" borderId="9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left" vertical="center" wrapText="1"/>
    </xf>
    <xf numFmtId="49" fontId="11" fillId="0" borderId="12" xfId="1" applyNumberFormat="1" applyFont="1" applyBorder="1" applyAlignment="1">
      <alignment horizontal="center" wrapText="1"/>
    </xf>
    <xf numFmtId="49" fontId="10" fillId="0" borderId="12" xfId="1" applyNumberFormat="1" applyFont="1" applyBorder="1" applyAlignment="1">
      <alignment horizontal="center" wrapText="1"/>
    </xf>
    <xf numFmtId="165" fontId="10" fillId="0" borderId="9" xfId="1" applyNumberFormat="1" applyFont="1" applyBorder="1" applyAlignment="1">
      <alignment horizontal="right" wrapText="1"/>
    </xf>
    <xf numFmtId="0" fontId="11" fillId="0" borderId="12" xfId="1" applyFont="1" applyBorder="1" applyAlignment="1">
      <alignment vertical="center" wrapText="1"/>
    </xf>
    <xf numFmtId="165" fontId="9" fillId="0" borderId="9" xfId="1" applyNumberFormat="1" applyFont="1" applyBorder="1" applyAlignment="1">
      <alignment horizontal="right" wrapText="1"/>
    </xf>
    <xf numFmtId="0" fontId="11" fillId="0" borderId="9" xfId="1" applyFont="1" applyBorder="1" applyAlignment="1">
      <alignment vertical="center" wrapText="1"/>
    </xf>
    <xf numFmtId="49" fontId="11" fillId="0" borderId="9" xfId="1" applyNumberFormat="1" applyFont="1" applyBorder="1" applyAlignment="1">
      <alignment horizontal="center" wrapText="1"/>
    </xf>
    <xf numFmtId="165" fontId="10" fillId="0" borderId="9" xfId="1" applyNumberFormat="1" applyFont="1" applyFill="1" applyBorder="1" applyAlignment="1">
      <alignment wrapText="1"/>
    </xf>
    <xf numFmtId="165" fontId="12" fillId="5" borderId="9" xfId="1" applyNumberFormat="1" applyFont="1" applyFill="1" applyBorder="1" applyAlignment="1">
      <alignment horizontal="right" wrapText="1"/>
    </xf>
    <xf numFmtId="0" fontId="9" fillId="0" borderId="11" xfId="1" applyFont="1" applyBorder="1" applyAlignment="1">
      <alignment horizontal="center"/>
    </xf>
    <xf numFmtId="165" fontId="10" fillId="0" borderId="18" xfId="1" applyNumberFormat="1" applyFont="1" applyBorder="1" applyAlignment="1">
      <alignment horizontal="right" wrapText="1"/>
    </xf>
    <xf numFmtId="0" fontId="9" fillId="0" borderId="18" xfId="1" applyFont="1" applyFill="1" applyBorder="1"/>
    <xf numFmtId="49" fontId="11" fillId="2" borderId="12" xfId="1" applyNumberFormat="1" applyFont="1" applyFill="1" applyBorder="1" applyAlignment="1">
      <alignment horizontal="center" vertical="center"/>
    </xf>
    <xf numFmtId="0" fontId="12" fillId="2" borderId="12" xfId="1" applyFont="1" applyFill="1" applyBorder="1"/>
    <xf numFmtId="3" fontId="12" fillId="2" borderId="9" xfId="1" applyNumberFormat="1" applyFont="1" applyFill="1" applyBorder="1"/>
    <xf numFmtId="0" fontId="9" fillId="0" borderId="1" xfId="1" applyFont="1" applyBorder="1" applyAlignment="1">
      <alignment horizontal="center"/>
    </xf>
    <xf numFmtId="49" fontId="12" fillId="5" borderId="12" xfId="1" applyNumberFormat="1" applyFont="1" applyFill="1" applyBorder="1" applyAlignment="1">
      <alignment horizontal="center" wrapText="1"/>
    </xf>
    <xf numFmtId="165" fontId="12" fillId="3" borderId="9" xfId="1" applyNumberFormat="1" applyFont="1" applyFill="1" applyBorder="1" applyAlignment="1">
      <alignment horizontal="right" wrapText="1"/>
    </xf>
    <xf numFmtId="0" fontId="9" fillId="0" borderId="6" xfId="1" applyFont="1" applyBorder="1" applyAlignment="1">
      <alignment horizontal="center"/>
    </xf>
    <xf numFmtId="49" fontId="5" fillId="5" borderId="12" xfId="1" applyNumberFormat="1" applyFont="1" applyFill="1" applyBorder="1" applyAlignment="1">
      <alignment horizontal="center" wrapText="1"/>
    </xf>
    <xf numFmtId="165" fontId="10" fillId="0" borderId="9" xfId="1" applyNumberFormat="1" applyFont="1" applyFill="1" applyBorder="1" applyAlignment="1">
      <alignment horizontal="right" wrapText="1"/>
    </xf>
    <xf numFmtId="165" fontId="13" fillId="0" borderId="9" xfId="1" applyNumberFormat="1" applyFont="1" applyBorder="1" applyAlignment="1">
      <alignment horizontal="right" wrapText="1"/>
    </xf>
    <xf numFmtId="49" fontId="10" fillId="6" borderId="12" xfId="1" applyNumberFormat="1" applyFont="1" applyFill="1" applyBorder="1" applyAlignment="1">
      <alignment horizontal="center" wrapText="1"/>
    </xf>
    <xf numFmtId="165" fontId="10" fillId="0" borderId="18" xfId="1" applyNumberFormat="1" applyFont="1" applyFill="1" applyBorder="1" applyAlignment="1">
      <alignment horizontal="right" wrapText="1"/>
    </xf>
    <xf numFmtId="0" fontId="11" fillId="0" borderId="1" xfId="1" applyFont="1" applyBorder="1" applyAlignment="1">
      <alignment horizontal="left" wrapText="1"/>
    </xf>
    <xf numFmtId="0" fontId="11" fillId="0" borderId="17" xfId="1" applyFont="1" applyBorder="1" applyAlignment="1">
      <alignment horizontal="left" wrapText="1"/>
    </xf>
    <xf numFmtId="0" fontId="12" fillId="2" borderId="12" xfId="1" applyFont="1" applyFill="1" applyBorder="1" applyAlignment="1">
      <alignment horizontal="center" vertical="center"/>
    </xf>
    <xf numFmtId="0" fontId="12" fillId="2" borderId="12" xfId="1" applyFont="1" applyFill="1" applyBorder="1" applyAlignment="1">
      <alignment vertical="center"/>
    </xf>
    <xf numFmtId="49" fontId="11" fillId="0" borderId="1" xfId="1" applyNumberFormat="1" applyFont="1" applyBorder="1" applyAlignment="1">
      <alignment horizontal="left" vertical="center"/>
    </xf>
    <xf numFmtId="0" fontId="11" fillId="0" borderId="1" xfId="1" applyFont="1" applyFill="1" applyBorder="1" applyAlignment="1">
      <alignment horizontal="center" vertical="center" wrapText="1"/>
    </xf>
    <xf numFmtId="49" fontId="11" fillId="0" borderId="6" xfId="1" applyNumberFormat="1" applyFont="1" applyBorder="1" applyAlignment="1">
      <alignment horizontal="left" vertical="center"/>
    </xf>
    <xf numFmtId="0" fontId="11" fillId="0" borderId="6" xfId="1" applyFont="1" applyFill="1" applyBorder="1" applyAlignment="1">
      <alignment horizontal="center" vertical="center" wrapText="1"/>
    </xf>
    <xf numFmtId="165" fontId="10" fillId="0" borderId="18" xfId="1" applyNumberFormat="1" applyFont="1" applyBorder="1" applyAlignment="1">
      <alignment horizontal="right"/>
    </xf>
    <xf numFmtId="165" fontId="13" fillId="0" borderId="12" xfId="1" applyNumberFormat="1" applyFont="1" applyBorder="1" applyAlignment="1">
      <alignment horizontal="right"/>
    </xf>
    <xf numFmtId="165" fontId="10" fillId="0" borderId="12" xfId="1" applyNumberFormat="1" applyFont="1" applyBorder="1" applyAlignment="1">
      <alignment horizontal="right"/>
    </xf>
    <xf numFmtId="49" fontId="11" fillId="0" borderId="17" xfId="1" applyNumberFormat="1" applyFont="1" applyBorder="1" applyAlignment="1">
      <alignment horizontal="left" vertical="center"/>
    </xf>
    <xf numFmtId="0" fontId="11" fillId="0" borderId="17" xfId="1" applyFont="1" applyFill="1" applyBorder="1" applyAlignment="1">
      <alignment horizontal="center" vertical="center" wrapText="1"/>
    </xf>
    <xf numFmtId="165" fontId="12" fillId="3" borderId="12" xfId="1" applyNumberFormat="1" applyFont="1" applyFill="1" applyBorder="1" applyAlignment="1">
      <alignment horizontal="right" wrapText="1"/>
    </xf>
    <xf numFmtId="165" fontId="12" fillId="5" borderId="12" xfId="1" applyNumberFormat="1" applyFont="1" applyFill="1" applyBorder="1" applyAlignment="1">
      <alignment horizontal="right" wrapText="1"/>
    </xf>
    <xf numFmtId="165" fontId="12" fillId="0" borderId="9" xfId="1" applyNumberFormat="1" applyFont="1" applyFill="1" applyBorder="1" applyAlignment="1">
      <alignment horizontal="right" wrapText="1"/>
    </xf>
    <xf numFmtId="165" fontId="12" fillId="0" borderId="18" xfId="1" applyNumberFormat="1" applyFont="1" applyFill="1" applyBorder="1" applyAlignment="1"/>
    <xf numFmtId="165" fontId="10" fillId="0" borderId="18" xfId="1" applyNumberFormat="1" applyFont="1" applyFill="1" applyBorder="1" applyAlignment="1">
      <alignment horizontal="right"/>
    </xf>
    <xf numFmtId="0" fontId="11" fillId="0" borderId="12" xfId="1" applyFont="1" applyBorder="1" applyAlignment="1">
      <alignment horizontal="center" vertical="center" wrapText="1"/>
    </xf>
    <xf numFmtId="165" fontId="10" fillId="0" borderId="9" xfId="1" applyNumberFormat="1" applyFont="1" applyBorder="1" applyAlignment="1">
      <alignment horizontal="right"/>
    </xf>
    <xf numFmtId="0" fontId="9" fillId="2" borderId="18" xfId="1" applyFont="1" applyFill="1" applyBorder="1"/>
    <xf numFmtId="0" fontId="8" fillId="2" borderId="18" xfId="1" applyFont="1" applyFill="1" applyBorder="1" applyAlignment="1">
      <alignment horizontal="center"/>
    </xf>
    <xf numFmtId="3" fontId="12" fillId="2" borderId="18" xfId="1" applyNumberFormat="1" applyFont="1" applyFill="1" applyBorder="1"/>
    <xf numFmtId="165" fontId="12" fillId="3" borderId="18" xfId="1" applyNumberFormat="1" applyFont="1" applyFill="1" applyBorder="1" applyAlignment="1">
      <alignment horizontal="right"/>
    </xf>
    <xf numFmtId="0" fontId="9" fillId="0" borderId="17" xfId="1" applyFont="1" applyBorder="1" applyAlignment="1">
      <alignment horizontal="center"/>
    </xf>
    <xf numFmtId="49" fontId="12" fillId="2" borderId="12" xfId="1" applyNumberFormat="1" applyFont="1" applyFill="1" applyBorder="1" applyAlignment="1">
      <alignment horizontal="center"/>
    </xf>
    <xf numFmtId="167" fontId="2" fillId="0" borderId="18" xfId="1" applyNumberFormat="1" applyFont="1" applyBorder="1"/>
    <xf numFmtId="165" fontId="13" fillId="0" borderId="18" xfId="1" applyNumberFormat="1" applyFont="1" applyBorder="1" applyAlignment="1">
      <alignment horizontal="right"/>
    </xf>
    <xf numFmtId="0" fontId="9" fillId="0" borderId="6" xfId="1" applyFont="1" applyBorder="1" applyAlignment="1">
      <alignment horizontal="center"/>
    </xf>
    <xf numFmtId="165" fontId="12" fillId="5" borderId="8" xfId="1" applyNumberFormat="1" applyFont="1" applyFill="1" applyBorder="1" applyAlignment="1">
      <alignment horizontal="right" wrapText="1"/>
    </xf>
    <xf numFmtId="165" fontId="12" fillId="0" borderId="0" xfId="1" applyNumberFormat="1" applyFont="1" applyFill="1" applyBorder="1" applyAlignment="1">
      <alignment horizontal="right" wrapText="1"/>
    </xf>
    <xf numFmtId="165" fontId="10" fillId="0" borderId="0" xfId="1" applyNumberFormat="1" applyFont="1" applyFill="1" applyBorder="1" applyAlignment="1">
      <alignment horizontal="right"/>
    </xf>
    <xf numFmtId="0" fontId="2" fillId="0" borderId="0" xfId="1" applyFont="1" applyFill="1"/>
    <xf numFmtId="49" fontId="11" fillId="0" borderId="12" xfId="1" applyNumberFormat="1" applyFont="1" applyBorder="1"/>
    <xf numFmtId="0" fontId="11" fillId="0" borderId="12" xfId="1" applyFont="1" applyBorder="1" applyAlignment="1">
      <alignment wrapText="1"/>
    </xf>
    <xf numFmtId="165" fontId="12" fillId="0" borderId="18" xfId="1" applyNumberFormat="1" applyFont="1" applyFill="1" applyBorder="1" applyAlignment="1">
      <alignment horizontal="right"/>
    </xf>
    <xf numFmtId="165" fontId="12" fillId="0" borderId="18" xfId="1" applyNumberFormat="1" applyFont="1" applyBorder="1" applyAlignment="1">
      <alignment horizontal="right"/>
    </xf>
    <xf numFmtId="165" fontId="4" fillId="0" borderId="0" xfId="1" applyNumberFormat="1" applyFont="1" applyFill="1" applyBorder="1" applyAlignment="1">
      <alignment horizontal="right"/>
    </xf>
    <xf numFmtId="0" fontId="14" fillId="0" borderId="0" xfId="1" applyFont="1"/>
    <xf numFmtId="165" fontId="4" fillId="0" borderId="0" xfId="1" applyNumberFormat="1" applyFont="1" applyBorder="1" applyAlignment="1">
      <alignment horizontal="right"/>
    </xf>
    <xf numFmtId="165" fontId="7" fillId="0" borderId="0" xfId="1" applyNumberFormat="1" applyFont="1" applyFill="1" applyBorder="1"/>
    <xf numFmtId="0" fontId="7" fillId="0" borderId="0" xfId="1" applyFont="1"/>
    <xf numFmtId="4" fontId="2" fillId="0" borderId="0" xfId="1" applyNumberFormat="1" applyFont="1"/>
    <xf numFmtId="169" fontId="7" fillId="0" borderId="0" xfId="1" applyNumberFormat="1" applyFont="1" applyAlignment="1">
      <alignment horizontal="left"/>
    </xf>
  </cellXfs>
  <cellStyles count="11">
    <cellStyle name="xl64" xfId="2"/>
    <cellStyle name="Обычный" xfId="0" builtinId="0"/>
    <cellStyle name="Обычный 2" xfId="1"/>
    <cellStyle name="Обычный 2 2" xfId="3"/>
    <cellStyle name="Обычный 2 3" xfId="4"/>
    <cellStyle name="Обычный 3" xfId="5"/>
    <cellStyle name="Обычный 3 3" xfId="6"/>
    <cellStyle name="Обычный 4" xfId="7"/>
    <cellStyle name="Обычный 5" xfId="8"/>
    <cellStyle name="Тысячи [0]_Лист1" xfId="9"/>
    <cellStyle name="Тысячи_Лист1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G129"/>
  <sheetViews>
    <sheetView tabSelected="1" view="pageBreakPreview" zoomScale="90" zoomScaleSheetLayoutView="90" workbookViewId="0">
      <pane xSplit="5" ySplit="11" topLeftCell="G12" activePane="bottomRight" state="frozen"/>
      <selection pane="topRight" activeCell="F1" sqref="F1"/>
      <selection pane="bottomLeft" activeCell="A12" sqref="A12"/>
      <selection pane="bottomRight" activeCell="N128" sqref="N128:N130"/>
    </sheetView>
  </sheetViews>
  <sheetFormatPr defaultRowHeight="12.75"/>
  <cols>
    <col min="1" max="1" width="2.25" style="2" customWidth="1"/>
    <col min="2" max="2" width="3.125" style="2" customWidth="1"/>
    <col min="3" max="3" width="32.875" style="2" customWidth="1"/>
    <col min="4" max="4" width="8.625" style="2" customWidth="1"/>
    <col min="5" max="5" width="4.875" style="2" customWidth="1"/>
    <col min="6" max="6" width="6.625" style="2" customWidth="1"/>
    <col min="7" max="7" width="9.25" style="2" customWidth="1"/>
    <col min="8" max="8" width="5" style="2" customWidth="1"/>
    <col min="9" max="9" width="0.25" style="2" customWidth="1"/>
    <col min="10" max="10" width="9.875" style="2" customWidth="1"/>
    <col min="11" max="11" width="8.5" style="2" bestFit="1" customWidth="1"/>
    <col min="12" max="12" width="9.625" style="2" customWidth="1"/>
    <col min="13" max="13" width="8.125" style="2" customWidth="1"/>
    <col min="14" max="14" width="9.75" style="2" customWidth="1"/>
    <col min="15" max="15" width="8.75" style="2" customWidth="1"/>
    <col min="16" max="16" width="9.125" style="2" customWidth="1"/>
    <col min="17" max="17" width="7.625" style="2" customWidth="1"/>
    <col min="18" max="18" width="0.375" style="2" customWidth="1"/>
    <col min="19" max="26" width="9.875" style="2" customWidth="1"/>
    <col min="27" max="27" width="0.25" style="162" customWidth="1"/>
    <col min="28" max="28" width="0.25" style="2" hidden="1" customWidth="1"/>
    <col min="29" max="29" width="0.375" style="2" hidden="1" customWidth="1"/>
    <col min="30" max="32" width="9.875" style="2" hidden="1" customWidth="1"/>
    <col min="33" max="33" width="10.125" style="2" hidden="1" customWidth="1"/>
    <col min="34" max="248" width="9" style="2"/>
    <col min="249" max="249" width="2.25" style="2" customWidth="1"/>
    <col min="250" max="250" width="33.5" style="2" customWidth="1"/>
    <col min="251" max="251" width="3.125" style="2" customWidth="1"/>
    <col min="252" max="252" width="52.625" style="2" customWidth="1"/>
    <col min="253" max="253" width="15.875" style="2" customWidth="1"/>
    <col min="254" max="254" width="15.5" style="2" customWidth="1"/>
    <col min="255" max="255" width="12.625" style="2" customWidth="1"/>
    <col min="256" max="504" width="9" style="2"/>
    <col min="505" max="505" width="2.25" style="2" customWidth="1"/>
    <col min="506" max="506" width="33.5" style="2" customWidth="1"/>
    <col min="507" max="507" width="3.125" style="2" customWidth="1"/>
    <col min="508" max="508" width="52.625" style="2" customWidth="1"/>
    <col min="509" max="509" width="15.875" style="2" customWidth="1"/>
    <col min="510" max="510" width="15.5" style="2" customWidth="1"/>
    <col min="511" max="511" width="12.625" style="2" customWidth="1"/>
    <col min="512" max="760" width="9" style="2"/>
    <col min="761" max="761" width="2.25" style="2" customWidth="1"/>
    <col min="762" max="762" width="33.5" style="2" customWidth="1"/>
    <col min="763" max="763" width="3.125" style="2" customWidth="1"/>
    <col min="764" max="764" width="52.625" style="2" customWidth="1"/>
    <col min="765" max="765" width="15.875" style="2" customWidth="1"/>
    <col min="766" max="766" width="15.5" style="2" customWidth="1"/>
    <col min="767" max="767" width="12.625" style="2" customWidth="1"/>
    <col min="768" max="1016" width="9" style="2"/>
    <col min="1017" max="1017" width="2.25" style="2" customWidth="1"/>
    <col min="1018" max="1018" width="33.5" style="2" customWidth="1"/>
    <col min="1019" max="1019" width="3.125" style="2" customWidth="1"/>
    <col min="1020" max="1020" width="52.625" style="2" customWidth="1"/>
    <col min="1021" max="1021" width="15.875" style="2" customWidth="1"/>
    <col min="1022" max="1022" width="15.5" style="2" customWidth="1"/>
    <col min="1023" max="1023" width="12.625" style="2" customWidth="1"/>
    <col min="1024" max="1272" width="9" style="2"/>
    <col min="1273" max="1273" width="2.25" style="2" customWidth="1"/>
    <col min="1274" max="1274" width="33.5" style="2" customWidth="1"/>
    <col min="1275" max="1275" width="3.125" style="2" customWidth="1"/>
    <col min="1276" max="1276" width="52.625" style="2" customWidth="1"/>
    <col min="1277" max="1277" width="15.875" style="2" customWidth="1"/>
    <col min="1278" max="1278" width="15.5" style="2" customWidth="1"/>
    <col min="1279" max="1279" width="12.625" style="2" customWidth="1"/>
    <col min="1280" max="1528" width="9" style="2"/>
    <col min="1529" max="1529" width="2.25" style="2" customWidth="1"/>
    <col min="1530" max="1530" width="33.5" style="2" customWidth="1"/>
    <col min="1531" max="1531" width="3.125" style="2" customWidth="1"/>
    <col min="1532" max="1532" width="52.625" style="2" customWidth="1"/>
    <col min="1533" max="1533" width="15.875" style="2" customWidth="1"/>
    <col min="1534" max="1534" width="15.5" style="2" customWidth="1"/>
    <col min="1535" max="1535" width="12.625" style="2" customWidth="1"/>
    <col min="1536" max="1784" width="9" style="2"/>
    <col min="1785" max="1785" width="2.25" style="2" customWidth="1"/>
    <col min="1786" max="1786" width="33.5" style="2" customWidth="1"/>
    <col min="1787" max="1787" width="3.125" style="2" customWidth="1"/>
    <col min="1788" max="1788" width="52.625" style="2" customWidth="1"/>
    <col min="1789" max="1789" width="15.875" style="2" customWidth="1"/>
    <col min="1790" max="1790" width="15.5" style="2" customWidth="1"/>
    <col min="1791" max="1791" width="12.625" style="2" customWidth="1"/>
    <col min="1792" max="2040" width="9" style="2"/>
    <col min="2041" max="2041" width="2.25" style="2" customWidth="1"/>
    <col min="2042" max="2042" width="33.5" style="2" customWidth="1"/>
    <col min="2043" max="2043" width="3.125" style="2" customWidth="1"/>
    <col min="2044" max="2044" width="52.625" style="2" customWidth="1"/>
    <col min="2045" max="2045" width="15.875" style="2" customWidth="1"/>
    <col min="2046" max="2046" width="15.5" style="2" customWidth="1"/>
    <col min="2047" max="2047" width="12.625" style="2" customWidth="1"/>
    <col min="2048" max="2296" width="9" style="2"/>
    <col min="2297" max="2297" width="2.25" style="2" customWidth="1"/>
    <col min="2298" max="2298" width="33.5" style="2" customWidth="1"/>
    <col min="2299" max="2299" width="3.125" style="2" customWidth="1"/>
    <col min="2300" max="2300" width="52.625" style="2" customWidth="1"/>
    <col min="2301" max="2301" width="15.875" style="2" customWidth="1"/>
    <col min="2302" max="2302" width="15.5" style="2" customWidth="1"/>
    <col min="2303" max="2303" width="12.625" style="2" customWidth="1"/>
    <col min="2304" max="2552" width="9" style="2"/>
    <col min="2553" max="2553" width="2.25" style="2" customWidth="1"/>
    <col min="2554" max="2554" width="33.5" style="2" customWidth="1"/>
    <col min="2555" max="2555" width="3.125" style="2" customWidth="1"/>
    <col min="2556" max="2556" width="52.625" style="2" customWidth="1"/>
    <col min="2557" max="2557" width="15.875" style="2" customWidth="1"/>
    <col min="2558" max="2558" width="15.5" style="2" customWidth="1"/>
    <col min="2559" max="2559" width="12.625" style="2" customWidth="1"/>
    <col min="2560" max="2808" width="9" style="2"/>
    <col min="2809" max="2809" width="2.25" style="2" customWidth="1"/>
    <col min="2810" max="2810" width="33.5" style="2" customWidth="1"/>
    <col min="2811" max="2811" width="3.125" style="2" customWidth="1"/>
    <col min="2812" max="2812" width="52.625" style="2" customWidth="1"/>
    <col min="2813" max="2813" width="15.875" style="2" customWidth="1"/>
    <col min="2814" max="2814" width="15.5" style="2" customWidth="1"/>
    <col min="2815" max="2815" width="12.625" style="2" customWidth="1"/>
    <col min="2816" max="3064" width="9" style="2"/>
    <col min="3065" max="3065" width="2.25" style="2" customWidth="1"/>
    <col min="3066" max="3066" width="33.5" style="2" customWidth="1"/>
    <col min="3067" max="3067" width="3.125" style="2" customWidth="1"/>
    <col min="3068" max="3068" width="52.625" style="2" customWidth="1"/>
    <col min="3069" max="3069" width="15.875" style="2" customWidth="1"/>
    <col min="3070" max="3070" width="15.5" style="2" customWidth="1"/>
    <col min="3071" max="3071" width="12.625" style="2" customWidth="1"/>
    <col min="3072" max="3320" width="9" style="2"/>
    <col min="3321" max="3321" width="2.25" style="2" customWidth="1"/>
    <col min="3322" max="3322" width="33.5" style="2" customWidth="1"/>
    <col min="3323" max="3323" width="3.125" style="2" customWidth="1"/>
    <col min="3324" max="3324" width="52.625" style="2" customWidth="1"/>
    <col min="3325" max="3325" width="15.875" style="2" customWidth="1"/>
    <col min="3326" max="3326" width="15.5" style="2" customWidth="1"/>
    <col min="3327" max="3327" width="12.625" style="2" customWidth="1"/>
    <col min="3328" max="3576" width="9" style="2"/>
    <col min="3577" max="3577" width="2.25" style="2" customWidth="1"/>
    <col min="3578" max="3578" width="33.5" style="2" customWidth="1"/>
    <col min="3579" max="3579" width="3.125" style="2" customWidth="1"/>
    <col min="3580" max="3580" width="52.625" style="2" customWidth="1"/>
    <col min="3581" max="3581" width="15.875" style="2" customWidth="1"/>
    <col min="3582" max="3582" width="15.5" style="2" customWidth="1"/>
    <col min="3583" max="3583" width="12.625" style="2" customWidth="1"/>
    <col min="3584" max="3832" width="9" style="2"/>
    <col min="3833" max="3833" width="2.25" style="2" customWidth="1"/>
    <col min="3834" max="3834" width="33.5" style="2" customWidth="1"/>
    <col min="3835" max="3835" width="3.125" style="2" customWidth="1"/>
    <col min="3836" max="3836" width="52.625" style="2" customWidth="1"/>
    <col min="3837" max="3837" width="15.875" style="2" customWidth="1"/>
    <col min="3838" max="3838" width="15.5" style="2" customWidth="1"/>
    <col min="3839" max="3839" width="12.625" style="2" customWidth="1"/>
    <col min="3840" max="4088" width="9" style="2"/>
    <col min="4089" max="4089" width="2.25" style="2" customWidth="1"/>
    <col min="4090" max="4090" width="33.5" style="2" customWidth="1"/>
    <col min="4091" max="4091" width="3.125" style="2" customWidth="1"/>
    <col min="4092" max="4092" width="52.625" style="2" customWidth="1"/>
    <col min="4093" max="4093" width="15.875" style="2" customWidth="1"/>
    <col min="4094" max="4094" width="15.5" style="2" customWidth="1"/>
    <col min="4095" max="4095" width="12.625" style="2" customWidth="1"/>
    <col min="4096" max="4344" width="9" style="2"/>
    <col min="4345" max="4345" width="2.25" style="2" customWidth="1"/>
    <col min="4346" max="4346" width="33.5" style="2" customWidth="1"/>
    <col min="4347" max="4347" width="3.125" style="2" customWidth="1"/>
    <col min="4348" max="4348" width="52.625" style="2" customWidth="1"/>
    <col min="4349" max="4349" width="15.875" style="2" customWidth="1"/>
    <col min="4350" max="4350" width="15.5" style="2" customWidth="1"/>
    <col min="4351" max="4351" width="12.625" style="2" customWidth="1"/>
    <col min="4352" max="4600" width="9" style="2"/>
    <col min="4601" max="4601" width="2.25" style="2" customWidth="1"/>
    <col min="4602" max="4602" width="33.5" style="2" customWidth="1"/>
    <col min="4603" max="4603" width="3.125" style="2" customWidth="1"/>
    <col min="4604" max="4604" width="52.625" style="2" customWidth="1"/>
    <col min="4605" max="4605" width="15.875" style="2" customWidth="1"/>
    <col min="4606" max="4606" width="15.5" style="2" customWidth="1"/>
    <col min="4607" max="4607" width="12.625" style="2" customWidth="1"/>
    <col min="4608" max="4856" width="9" style="2"/>
    <col min="4857" max="4857" width="2.25" style="2" customWidth="1"/>
    <col min="4858" max="4858" width="33.5" style="2" customWidth="1"/>
    <col min="4859" max="4859" width="3.125" style="2" customWidth="1"/>
    <col min="4860" max="4860" width="52.625" style="2" customWidth="1"/>
    <col min="4861" max="4861" width="15.875" style="2" customWidth="1"/>
    <col min="4862" max="4862" width="15.5" style="2" customWidth="1"/>
    <col min="4863" max="4863" width="12.625" style="2" customWidth="1"/>
    <col min="4864" max="5112" width="9" style="2"/>
    <col min="5113" max="5113" width="2.25" style="2" customWidth="1"/>
    <col min="5114" max="5114" width="33.5" style="2" customWidth="1"/>
    <col min="5115" max="5115" width="3.125" style="2" customWidth="1"/>
    <col min="5116" max="5116" width="52.625" style="2" customWidth="1"/>
    <col min="5117" max="5117" width="15.875" style="2" customWidth="1"/>
    <col min="5118" max="5118" width="15.5" style="2" customWidth="1"/>
    <col min="5119" max="5119" width="12.625" style="2" customWidth="1"/>
    <col min="5120" max="5368" width="9" style="2"/>
    <col min="5369" max="5369" width="2.25" style="2" customWidth="1"/>
    <col min="5370" max="5370" width="33.5" style="2" customWidth="1"/>
    <col min="5371" max="5371" width="3.125" style="2" customWidth="1"/>
    <col min="5372" max="5372" width="52.625" style="2" customWidth="1"/>
    <col min="5373" max="5373" width="15.875" style="2" customWidth="1"/>
    <col min="5374" max="5374" width="15.5" style="2" customWidth="1"/>
    <col min="5375" max="5375" width="12.625" style="2" customWidth="1"/>
    <col min="5376" max="5624" width="9" style="2"/>
    <col min="5625" max="5625" width="2.25" style="2" customWidth="1"/>
    <col min="5626" max="5626" width="33.5" style="2" customWidth="1"/>
    <col min="5627" max="5627" width="3.125" style="2" customWidth="1"/>
    <col min="5628" max="5628" width="52.625" style="2" customWidth="1"/>
    <col min="5629" max="5629" width="15.875" style="2" customWidth="1"/>
    <col min="5630" max="5630" width="15.5" style="2" customWidth="1"/>
    <col min="5631" max="5631" width="12.625" style="2" customWidth="1"/>
    <col min="5632" max="5880" width="9" style="2"/>
    <col min="5881" max="5881" width="2.25" style="2" customWidth="1"/>
    <col min="5882" max="5882" width="33.5" style="2" customWidth="1"/>
    <col min="5883" max="5883" width="3.125" style="2" customWidth="1"/>
    <col min="5884" max="5884" width="52.625" style="2" customWidth="1"/>
    <col min="5885" max="5885" width="15.875" style="2" customWidth="1"/>
    <col min="5886" max="5886" width="15.5" style="2" customWidth="1"/>
    <col min="5887" max="5887" width="12.625" style="2" customWidth="1"/>
    <col min="5888" max="6136" width="9" style="2"/>
    <col min="6137" max="6137" width="2.25" style="2" customWidth="1"/>
    <col min="6138" max="6138" width="33.5" style="2" customWidth="1"/>
    <col min="6139" max="6139" width="3.125" style="2" customWidth="1"/>
    <col min="6140" max="6140" width="52.625" style="2" customWidth="1"/>
    <col min="6141" max="6141" width="15.875" style="2" customWidth="1"/>
    <col min="6142" max="6142" width="15.5" style="2" customWidth="1"/>
    <col min="6143" max="6143" width="12.625" style="2" customWidth="1"/>
    <col min="6144" max="6392" width="9" style="2"/>
    <col min="6393" max="6393" width="2.25" style="2" customWidth="1"/>
    <col min="6394" max="6394" width="33.5" style="2" customWidth="1"/>
    <col min="6395" max="6395" width="3.125" style="2" customWidth="1"/>
    <col min="6396" max="6396" width="52.625" style="2" customWidth="1"/>
    <col min="6397" max="6397" width="15.875" style="2" customWidth="1"/>
    <col min="6398" max="6398" width="15.5" style="2" customWidth="1"/>
    <col min="6399" max="6399" width="12.625" style="2" customWidth="1"/>
    <col min="6400" max="6648" width="9" style="2"/>
    <col min="6649" max="6649" width="2.25" style="2" customWidth="1"/>
    <col min="6650" max="6650" width="33.5" style="2" customWidth="1"/>
    <col min="6651" max="6651" width="3.125" style="2" customWidth="1"/>
    <col min="6652" max="6652" width="52.625" style="2" customWidth="1"/>
    <col min="6653" max="6653" width="15.875" style="2" customWidth="1"/>
    <col min="6654" max="6654" width="15.5" style="2" customWidth="1"/>
    <col min="6655" max="6655" width="12.625" style="2" customWidth="1"/>
    <col min="6656" max="6904" width="9" style="2"/>
    <col min="6905" max="6905" width="2.25" style="2" customWidth="1"/>
    <col min="6906" max="6906" width="33.5" style="2" customWidth="1"/>
    <col min="6907" max="6907" width="3.125" style="2" customWidth="1"/>
    <col min="6908" max="6908" width="52.625" style="2" customWidth="1"/>
    <col min="6909" max="6909" width="15.875" style="2" customWidth="1"/>
    <col min="6910" max="6910" width="15.5" style="2" customWidth="1"/>
    <col min="6911" max="6911" width="12.625" style="2" customWidth="1"/>
    <col min="6912" max="7160" width="9" style="2"/>
    <col min="7161" max="7161" width="2.25" style="2" customWidth="1"/>
    <col min="7162" max="7162" width="33.5" style="2" customWidth="1"/>
    <col min="7163" max="7163" width="3.125" style="2" customWidth="1"/>
    <col min="7164" max="7164" width="52.625" style="2" customWidth="1"/>
    <col min="7165" max="7165" width="15.875" style="2" customWidth="1"/>
    <col min="7166" max="7166" width="15.5" style="2" customWidth="1"/>
    <col min="7167" max="7167" width="12.625" style="2" customWidth="1"/>
    <col min="7168" max="7416" width="9" style="2"/>
    <col min="7417" max="7417" width="2.25" style="2" customWidth="1"/>
    <col min="7418" max="7418" width="33.5" style="2" customWidth="1"/>
    <col min="7419" max="7419" width="3.125" style="2" customWidth="1"/>
    <col min="7420" max="7420" width="52.625" style="2" customWidth="1"/>
    <col min="7421" max="7421" width="15.875" style="2" customWidth="1"/>
    <col min="7422" max="7422" width="15.5" style="2" customWidth="1"/>
    <col min="7423" max="7423" width="12.625" style="2" customWidth="1"/>
    <col min="7424" max="7672" width="9" style="2"/>
    <col min="7673" max="7673" width="2.25" style="2" customWidth="1"/>
    <col min="7674" max="7674" width="33.5" style="2" customWidth="1"/>
    <col min="7675" max="7675" width="3.125" style="2" customWidth="1"/>
    <col min="7676" max="7676" width="52.625" style="2" customWidth="1"/>
    <col min="7677" max="7677" width="15.875" style="2" customWidth="1"/>
    <col min="7678" max="7678" width="15.5" style="2" customWidth="1"/>
    <col min="7679" max="7679" width="12.625" style="2" customWidth="1"/>
    <col min="7680" max="7928" width="9" style="2"/>
    <col min="7929" max="7929" width="2.25" style="2" customWidth="1"/>
    <col min="7930" max="7930" width="33.5" style="2" customWidth="1"/>
    <col min="7931" max="7931" width="3.125" style="2" customWidth="1"/>
    <col min="7932" max="7932" width="52.625" style="2" customWidth="1"/>
    <col min="7933" max="7933" width="15.875" style="2" customWidth="1"/>
    <col min="7934" max="7934" width="15.5" style="2" customWidth="1"/>
    <col min="7935" max="7935" width="12.625" style="2" customWidth="1"/>
    <col min="7936" max="8184" width="9" style="2"/>
    <col min="8185" max="8185" width="2.25" style="2" customWidth="1"/>
    <col min="8186" max="8186" width="33.5" style="2" customWidth="1"/>
    <col min="8187" max="8187" width="3.125" style="2" customWidth="1"/>
    <col min="8188" max="8188" width="52.625" style="2" customWidth="1"/>
    <col min="8189" max="8189" width="15.875" style="2" customWidth="1"/>
    <col min="8190" max="8190" width="15.5" style="2" customWidth="1"/>
    <col min="8191" max="8191" width="12.625" style="2" customWidth="1"/>
    <col min="8192" max="8440" width="9" style="2"/>
    <col min="8441" max="8441" width="2.25" style="2" customWidth="1"/>
    <col min="8442" max="8442" width="33.5" style="2" customWidth="1"/>
    <col min="8443" max="8443" width="3.125" style="2" customWidth="1"/>
    <col min="8444" max="8444" width="52.625" style="2" customWidth="1"/>
    <col min="8445" max="8445" width="15.875" style="2" customWidth="1"/>
    <col min="8446" max="8446" width="15.5" style="2" customWidth="1"/>
    <col min="8447" max="8447" width="12.625" style="2" customWidth="1"/>
    <col min="8448" max="8696" width="9" style="2"/>
    <col min="8697" max="8697" width="2.25" style="2" customWidth="1"/>
    <col min="8698" max="8698" width="33.5" style="2" customWidth="1"/>
    <col min="8699" max="8699" width="3.125" style="2" customWidth="1"/>
    <col min="8700" max="8700" width="52.625" style="2" customWidth="1"/>
    <col min="8701" max="8701" width="15.875" style="2" customWidth="1"/>
    <col min="8702" max="8702" width="15.5" style="2" customWidth="1"/>
    <col min="8703" max="8703" width="12.625" style="2" customWidth="1"/>
    <col min="8704" max="8952" width="9" style="2"/>
    <col min="8953" max="8953" width="2.25" style="2" customWidth="1"/>
    <col min="8954" max="8954" width="33.5" style="2" customWidth="1"/>
    <col min="8955" max="8955" width="3.125" style="2" customWidth="1"/>
    <col min="8956" max="8956" width="52.625" style="2" customWidth="1"/>
    <col min="8957" max="8957" width="15.875" style="2" customWidth="1"/>
    <col min="8958" max="8958" width="15.5" style="2" customWidth="1"/>
    <col min="8959" max="8959" width="12.625" style="2" customWidth="1"/>
    <col min="8960" max="9208" width="9" style="2"/>
    <col min="9209" max="9209" width="2.25" style="2" customWidth="1"/>
    <col min="9210" max="9210" width="33.5" style="2" customWidth="1"/>
    <col min="9211" max="9211" width="3.125" style="2" customWidth="1"/>
    <col min="9212" max="9212" width="52.625" style="2" customWidth="1"/>
    <col min="9213" max="9213" width="15.875" style="2" customWidth="1"/>
    <col min="9214" max="9214" width="15.5" style="2" customWidth="1"/>
    <col min="9215" max="9215" width="12.625" style="2" customWidth="1"/>
    <col min="9216" max="9464" width="9" style="2"/>
    <col min="9465" max="9465" width="2.25" style="2" customWidth="1"/>
    <col min="9466" max="9466" width="33.5" style="2" customWidth="1"/>
    <col min="9467" max="9467" width="3.125" style="2" customWidth="1"/>
    <col min="9468" max="9468" width="52.625" style="2" customWidth="1"/>
    <col min="9469" max="9469" width="15.875" style="2" customWidth="1"/>
    <col min="9470" max="9470" width="15.5" style="2" customWidth="1"/>
    <col min="9471" max="9471" width="12.625" style="2" customWidth="1"/>
    <col min="9472" max="9720" width="9" style="2"/>
    <col min="9721" max="9721" width="2.25" style="2" customWidth="1"/>
    <col min="9722" max="9722" width="33.5" style="2" customWidth="1"/>
    <col min="9723" max="9723" width="3.125" style="2" customWidth="1"/>
    <col min="9724" max="9724" width="52.625" style="2" customWidth="1"/>
    <col min="9725" max="9725" width="15.875" style="2" customWidth="1"/>
    <col min="9726" max="9726" width="15.5" style="2" customWidth="1"/>
    <col min="9727" max="9727" width="12.625" style="2" customWidth="1"/>
    <col min="9728" max="9976" width="9" style="2"/>
    <col min="9977" max="9977" width="2.25" style="2" customWidth="1"/>
    <col min="9978" max="9978" width="33.5" style="2" customWidth="1"/>
    <col min="9979" max="9979" width="3.125" style="2" customWidth="1"/>
    <col min="9980" max="9980" width="52.625" style="2" customWidth="1"/>
    <col min="9981" max="9981" width="15.875" style="2" customWidth="1"/>
    <col min="9982" max="9982" width="15.5" style="2" customWidth="1"/>
    <col min="9983" max="9983" width="12.625" style="2" customWidth="1"/>
    <col min="9984" max="10232" width="9" style="2"/>
    <col min="10233" max="10233" width="2.25" style="2" customWidth="1"/>
    <col min="10234" max="10234" width="33.5" style="2" customWidth="1"/>
    <col min="10235" max="10235" width="3.125" style="2" customWidth="1"/>
    <col min="10236" max="10236" width="52.625" style="2" customWidth="1"/>
    <col min="10237" max="10237" width="15.875" style="2" customWidth="1"/>
    <col min="10238" max="10238" width="15.5" style="2" customWidth="1"/>
    <col min="10239" max="10239" width="12.625" style="2" customWidth="1"/>
    <col min="10240" max="10488" width="9" style="2"/>
    <col min="10489" max="10489" width="2.25" style="2" customWidth="1"/>
    <col min="10490" max="10490" width="33.5" style="2" customWidth="1"/>
    <col min="10491" max="10491" width="3.125" style="2" customWidth="1"/>
    <col min="10492" max="10492" width="52.625" style="2" customWidth="1"/>
    <col min="10493" max="10493" width="15.875" style="2" customWidth="1"/>
    <col min="10494" max="10494" width="15.5" style="2" customWidth="1"/>
    <col min="10495" max="10495" width="12.625" style="2" customWidth="1"/>
    <col min="10496" max="10744" width="9" style="2"/>
    <col min="10745" max="10745" width="2.25" style="2" customWidth="1"/>
    <col min="10746" max="10746" width="33.5" style="2" customWidth="1"/>
    <col min="10747" max="10747" width="3.125" style="2" customWidth="1"/>
    <col min="10748" max="10748" width="52.625" style="2" customWidth="1"/>
    <col min="10749" max="10749" width="15.875" style="2" customWidth="1"/>
    <col min="10750" max="10750" width="15.5" style="2" customWidth="1"/>
    <col min="10751" max="10751" width="12.625" style="2" customWidth="1"/>
    <col min="10752" max="11000" width="9" style="2"/>
    <col min="11001" max="11001" width="2.25" style="2" customWidth="1"/>
    <col min="11002" max="11002" width="33.5" style="2" customWidth="1"/>
    <col min="11003" max="11003" width="3.125" style="2" customWidth="1"/>
    <col min="11004" max="11004" width="52.625" style="2" customWidth="1"/>
    <col min="11005" max="11005" width="15.875" style="2" customWidth="1"/>
    <col min="11006" max="11006" width="15.5" style="2" customWidth="1"/>
    <col min="11007" max="11007" width="12.625" style="2" customWidth="1"/>
    <col min="11008" max="11256" width="9" style="2"/>
    <col min="11257" max="11257" width="2.25" style="2" customWidth="1"/>
    <col min="11258" max="11258" width="33.5" style="2" customWidth="1"/>
    <col min="11259" max="11259" width="3.125" style="2" customWidth="1"/>
    <col min="11260" max="11260" width="52.625" style="2" customWidth="1"/>
    <col min="11261" max="11261" width="15.875" style="2" customWidth="1"/>
    <col min="11262" max="11262" width="15.5" style="2" customWidth="1"/>
    <col min="11263" max="11263" width="12.625" style="2" customWidth="1"/>
    <col min="11264" max="11512" width="9" style="2"/>
    <col min="11513" max="11513" width="2.25" style="2" customWidth="1"/>
    <col min="11514" max="11514" width="33.5" style="2" customWidth="1"/>
    <col min="11515" max="11515" width="3.125" style="2" customWidth="1"/>
    <col min="11516" max="11516" width="52.625" style="2" customWidth="1"/>
    <col min="11517" max="11517" width="15.875" style="2" customWidth="1"/>
    <col min="11518" max="11518" width="15.5" style="2" customWidth="1"/>
    <col min="11519" max="11519" width="12.625" style="2" customWidth="1"/>
    <col min="11520" max="11768" width="9" style="2"/>
    <col min="11769" max="11769" width="2.25" style="2" customWidth="1"/>
    <col min="11770" max="11770" width="33.5" style="2" customWidth="1"/>
    <col min="11771" max="11771" width="3.125" style="2" customWidth="1"/>
    <col min="11772" max="11772" width="52.625" style="2" customWidth="1"/>
    <col min="11773" max="11773" width="15.875" style="2" customWidth="1"/>
    <col min="11774" max="11774" width="15.5" style="2" customWidth="1"/>
    <col min="11775" max="11775" width="12.625" style="2" customWidth="1"/>
    <col min="11776" max="12024" width="9" style="2"/>
    <col min="12025" max="12025" width="2.25" style="2" customWidth="1"/>
    <col min="12026" max="12026" width="33.5" style="2" customWidth="1"/>
    <col min="12027" max="12027" width="3.125" style="2" customWidth="1"/>
    <col min="12028" max="12028" width="52.625" style="2" customWidth="1"/>
    <col min="12029" max="12029" width="15.875" style="2" customWidth="1"/>
    <col min="12030" max="12030" width="15.5" style="2" customWidth="1"/>
    <col min="12031" max="12031" width="12.625" style="2" customWidth="1"/>
    <col min="12032" max="12280" width="9" style="2"/>
    <col min="12281" max="12281" width="2.25" style="2" customWidth="1"/>
    <col min="12282" max="12282" width="33.5" style="2" customWidth="1"/>
    <col min="12283" max="12283" width="3.125" style="2" customWidth="1"/>
    <col min="12284" max="12284" width="52.625" style="2" customWidth="1"/>
    <col min="12285" max="12285" width="15.875" style="2" customWidth="1"/>
    <col min="12286" max="12286" width="15.5" style="2" customWidth="1"/>
    <col min="12287" max="12287" width="12.625" style="2" customWidth="1"/>
    <col min="12288" max="12536" width="9" style="2"/>
    <col min="12537" max="12537" width="2.25" style="2" customWidth="1"/>
    <col min="12538" max="12538" width="33.5" style="2" customWidth="1"/>
    <col min="12539" max="12539" width="3.125" style="2" customWidth="1"/>
    <col min="12540" max="12540" width="52.625" style="2" customWidth="1"/>
    <col min="12541" max="12541" width="15.875" style="2" customWidth="1"/>
    <col min="12542" max="12542" width="15.5" style="2" customWidth="1"/>
    <col min="12543" max="12543" width="12.625" style="2" customWidth="1"/>
    <col min="12544" max="12792" width="9" style="2"/>
    <col min="12793" max="12793" width="2.25" style="2" customWidth="1"/>
    <col min="12794" max="12794" width="33.5" style="2" customWidth="1"/>
    <col min="12795" max="12795" width="3.125" style="2" customWidth="1"/>
    <col min="12796" max="12796" width="52.625" style="2" customWidth="1"/>
    <col min="12797" max="12797" width="15.875" style="2" customWidth="1"/>
    <col min="12798" max="12798" width="15.5" style="2" customWidth="1"/>
    <col min="12799" max="12799" width="12.625" style="2" customWidth="1"/>
    <col min="12800" max="13048" width="9" style="2"/>
    <col min="13049" max="13049" width="2.25" style="2" customWidth="1"/>
    <col min="13050" max="13050" width="33.5" style="2" customWidth="1"/>
    <col min="13051" max="13051" width="3.125" style="2" customWidth="1"/>
    <col min="13052" max="13052" width="52.625" style="2" customWidth="1"/>
    <col min="13053" max="13053" width="15.875" style="2" customWidth="1"/>
    <col min="13054" max="13054" width="15.5" style="2" customWidth="1"/>
    <col min="13055" max="13055" width="12.625" style="2" customWidth="1"/>
    <col min="13056" max="13304" width="9" style="2"/>
    <col min="13305" max="13305" width="2.25" style="2" customWidth="1"/>
    <col min="13306" max="13306" width="33.5" style="2" customWidth="1"/>
    <col min="13307" max="13307" width="3.125" style="2" customWidth="1"/>
    <col min="13308" max="13308" width="52.625" style="2" customWidth="1"/>
    <col min="13309" max="13309" width="15.875" style="2" customWidth="1"/>
    <col min="13310" max="13310" width="15.5" style="2" customWidth="1"/>
    <col min="13311" max="13311" width="12.625" style="2" customWidth="1"/>
    <col min="13312" max="13560" width="9" style="2"/>
    <col min="13561" max="13561" width="2.25" style="2" customWidth="1"/>
    <col min="13562" max="13562" width="33.5" style="2" customWidth="1"/>
    <col min="13563" max="13563" width="3.125" style="2" customWidth="1"/>
    <col min="13564" max="13564" width="52.625" style="2" customWidth="1"/>
    <col min="13565" max="13565" width="15.875" style="2" customWidth="1"/>
    <col min="13566" max="13566" width="15.5" style="2" customWidth="1"/>
    <col min="13567" max="13567" width="12.625" style="2" customWidth="1"/>
    <col min="13568" max="13816" width="9" style="2"/>
    <col min="13817" max="13817" width="2.25" style="2" customWidth="1"/>
    <col min="13818" max="13818" width="33.5" style="2" customWidth="1"/>
    <col min="13819" max="13819" width="3.125" style="2" customWidth="1"/>
    <col min="13820" max="13820" width="52.625" style="2" customWidth="1"/>
    <col min="13821" max="13821" width="15.875" style="2" customWidth="1"/>
    <col min="13822" max="13822" width="15.5" style="2" customWidth="1"/>
    <col min="13823" max="13823" width="12.625" style="2" customWidth="1"/>
    <col min="13824" max="14072" width="9" style="2"/>
    <col min="14073" max="14073" width="2.25" style="2" customWidth="1"/>
    <col min="14074" max="14074" width="33.5" style="2" customWidth="1"/>
    <col min="14075" max="14075" width="3.125" style="2" customWidth="1"/>
    <col min="14076" max="14076" width="52.625" style="2" customWidth="1"/>
    <col min="14077" max="14077" width="15.875" style="2" customWidth="1"/>
    <col min="14078" max="14078" width="15.5" style="2" customWidth="1"/>
    <col min="14079" max="14079" width="12.625" style="2" customWidth="1"/>
    <col min="14080" max="14328" width="9" style="2"/>
    <col min="14329" max="14329" width="2.25" style="2" customWidth="1"/>
    <col min="14330" max="14330" width="33.5" style="2" customWidth="1"/>
    <col min="14331" max="14331" width="3.125" style="2" customWidth="1"/>
    <col min="14332" max="14332" width="52.625" style="2" customWidth="1"/>
    <col min="14333" max="14333" width="15.875" style="2" customWidth="1"/>
    <col min="14334" max="14334" width="15.5" style="2" customWidth="1"/>
    <col min="14335" max="14335" width="12.625" style="2" customWidth="1"/>
    <col min="14336" max="14584" width="9" style="2"/>
    <col min="14585" max="14585" width="2.25" style="2" customWidth="1"/>
    <col min="14586" max="14586" width="33.5" style="2" customWidth="1"/>
    <col min="14587" max="14587" width="3.125" style="2" customWidth="1"/>
    <col min="14588" max="14588" width="52.625" style="2" customWidth="1"/>
    <col min="14589" max="14589" width="15.875" style="2" customWidth="1"/>
    <col min="14590" max="14590" width="15.5" style="2" customWidth="1"/>
    <col min="14591" max="14591" width="12.625" style="2" customWidth="1"/>
    <col min="14592" max="14840" width="9" style="2"/>
    <col min="14841" max="14841" width="2.25" style="2" customWidth="1"/>
    <col min="14842" max="14842" width="33.5" style="2" customWidth="1"/>
    <col min="14843" max="14843" width="3.125" style="2" customWidth="1"/>
    <col min="14844" max="14844" width="52.625" style="2" customWidth="1"/>
    <col min="14845" max="14845" width="15.875" style="2" customWidth="1"/>
    <col min="14846" max="14846" width="15.5" style="2" customWidth="1"/>
    <col min="14847" max="14847" width="12.625" style="2" customWidth="1"/>
    <col min="14848" max="15096" width="9" style="2"/>
    <col min="15097" max="15097" width="2.25" style="2" customWidth="1"/>
    <col min="15098" max="15098" width="33.5" style="2" customWidth="1"/>
    <col min="15099" max="15099" width="3.125" style="2" customWidth="1"/>
    <col min="15100" max="15100" width="52.625" style="2" customWidth="1"/>
    <col min="15101" max="15101" width="15.875" style="2" customWidth="1"/>
    <col min="15102" max="15102" width="15.5" style="2" customWidth="1"/>
    <col min="15103" max="15103" width="12.625" style="2" customWidth="1"/>
    <col min="15104" max="15352" width="9" style="2"/>
    <col min="15353" max="15353" width="2.25" style="2" customWidth="1"/>
    <col min="15354" max="15354" width="33.5" style="2" customWidth="1"/>
    <col min="15355" max="15355" width="3.125" style="2" customWidth="1"/>
    <col min="15356" max="15356" width="52.625" style="2" customWidth="1"/>
    <col min="15357" max="15357" width="15.875" style="2" customWidth="1"/>
    <col min="15358" max="15358" width="15.5" style="2" customWidth="1"/>
    <col min="15359" max="15359" width="12.625" style="2" customWidth="1"/>
    <col min="15360" max="15608" width="9" style="2"/>
    <col min="15609" max="15609" width="2.25" style="2" customWidth="1"/>
    <col min="15610" max="15610" width="33.5" style="2" customWidth="1"/>
    <col min="15611" max="15611" width="3.125" style="2" customWidth="1"/>
    <col min="15612" max="15612" width="52.625" style="2" customWidth="1"/>
    <col min="15613" max="15613" width="15.875" style="2" customWidth="1"/>
    <col min="15614" max="15614" width="15.5" style="2" customWidth="1"/>
    <col min="15615" max="15615" width="12.625" style="2" customWidth="1"/>
    <col min="15616" max="15864" width="9" style="2"/>
    <col min="15865" max="15865" width="2.25" style="2" customWidth="1"/>
    <col min="15866" max="15866" width="33.5" style="2" customWidth="1"/>
    <col min="15867" max="15867" width="3.125" style="2" customWidth="1"/>
    <col min="15868" max="15868" width="52.625" style="2" customWidth="1"/>
    <col min="15869" max="15869" width="15.875" style="2" customWidth="1"/>
    <col min="15870" max="15870" width="15.5" style="2" customWidth="1"/>
    <col min="15871" max="15871" width="12.625" style="2" customWidth="1"/>
    <col min="15872" max="16120" width="9" style="2"/>
    <col min="16121" max="16121" width="2.25" style="2" customWidth="1"/>
    <col min="16122" max="16122" width="33.5" style="2" customWidth="1"/>
    <col min="16123" max="16123" width="3.125" style="2" customWidth="1"/>
    <col min="16124" max="16124" width="52.625" style="2" customWidth="1"/>
    <col min="16125" max="16125" width="15.875" style="2" customWidth="1"/>
    <col min="16126" max="16126" width="15.5" style="2" customWidth="1"/>
    <col min="16127" max="16127" width="12.625" style="2" customWidth="1"/>
    <col min="16128" max="16384" width="9" style="2"/>
  </cols>
  <sheetData>
    <row r="1" spans="1:33" ht="15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3" ht="15.75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3" ht="15.75" customHeight="1">
      <c r="A3" s="4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3" ht="15.7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 t="s">
        <v>3</v>
      </c>
      <c r="N4" s="4"/>
      <c r="O4" s="4"/>
      <c r="P4" s="6"/>
      <c r="Q4" s="4"/>
      <c r="R4" s="4"/>
      <c r="S4" s="4"/>
      <c r="T4" s="4"/>
      <c r="U4" s="4"/>
      <c r="V4" s="4"/>
      <c r="W4" s="7"/>
      <c r="X4" s="4"/>
      <c r="Y4" s="4"/>
      <c r="Z4" s="4"/>
      <c r="AA4" s="4"/>
      <c r="AB4" s="4"/>
      <c r="AC4" s="4"/>
      <c r="AD4" s="4"/>
      <c r="AE4" s="4"/>
      <c r="AF4" s="4"/>
    </row>
    <row r="5" spans="1:33" ht="15.7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6"/>
      <c r="O5" s="8"/>
      <c r="P5" s="6"/>
      <c r="Q5" s="8"/>
      <c r="R5" s="4"/>
      <c r="S5" s="9"/>
      <c r="T5" s="9"/>
      <c r="U5" s="9"/>
      <c r="V5" s="4"/>
      <c r="W5" s="7"/>
      <c r="X5" s="4"/>
      <c r="Y5" s="4"/>
      <c r="Z5" s="4"/>
      <c r="AA5" s="4"/>
      <c r="AB5" s="4"/>
      <c r="AC5" s="4"/>
      <c r="AD5" s="4"/>
      <c r="AE5" s="4"/>
      <c r="AF5" s="4"/>
    </row>
    <row r="6" spans="1:33">
      <c r="B6" s="10"/>
      <c r="C6" s="10"/>
      <c r="D6" s="10"/>
      <c r="E6" s="10"/>
      <c r="F6" s="10"/>
      <c r="G6" s="10"/>
      <c r="H6" s="10"/>
      <c r="N6" s="11"/>
      <c r="O6" s="11"/>
      <c r="P6" s="12"/>
      <c r="Q6" s="11"/>
      <c r="S6" s="13"/>
      <c r="T6" s="14"/>
      <c r="W6" s="15"/>
      <c r="X6" s="14"/>
      <c r="AA6" s="16"/>
      <c r="AB6" s="12"/>
    </row>
    <row r="7" spans="1:33" ht="15.75" customHeight="1">
      <c r="A7" s="17"/>
      <c r="B7" s="18"/>
      <c r="C7" s="19"/>
      <c r="D7" s="20" t="s">
        <v>4</v>
      </c>
      <c r="E7" s="21" t="s">
        <v>5</v>
      </c>
      <c r="F7" s="22" t="s">
        <v>6</v>
      </c>
      <c r="G7" s="23"/>
      <c r="H7" s="23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5"/>
      <c r="AC7" s="24"/>
      <c r="AD7" s="24"/>
      <c r="AE7" s="24"/>
      <c r="AF7" s="24"/>
    </row>
    <row r="8" spans="1:33" ht="24" customHeight="1" thickBot="1">
      <c r="A8" s="26"/>
      <c r="B8" s="27"/>
      <c r="C8" s="28" t="s">
        <v>7</v>
      </c>
      <c r="D8" s="29"/>
      <c r="E8" s="30"/>
      <c r="F8" s="31"/>
      <c r="G8" s="32"/>
      <c r="H8" s="33"/>
      <c r="I8" s="34" t="s">
        <v>8</v>
      </c>
      <c r="J8" s="35" t="s">
        <v>9</v>
      </c>
      <c r="K8" s="36"/>
      <c r="L8" s="36"/>
      <c r="M8" s="37"/>
      <c r="N8" s="35" t="s">
        <v>10</v>
      </c>
      <c r="O8" s="36"/>
      <c r="P8" s="36"/>
      <c r="Q8" s="37"/>
      <c r="R8" s="34" t="s">
        <v>8</v>
      </c>
      <c r="S8" s="38" t="s">
        <v>11</v>
      </c>
      <c r="T8" s="39"/>
      <c r="U8" s="39"/>
      <c r="V8" s="40"/>
      <c r="W8" s="41" t="s">
        <v>12</v>
      </c>
      <c r="X8" s="42"/>
      <c r="Y8" s="42"/>
      <c r="Z8" s="43"/>
      <c r="AA8" s="44" t="s">
        <v>8</v>
      </c>
      <c r="AB8" s="21" t="s">
        <v>13</v>
      </c>
      <c r="AC8" s="35" t="s">
        <v>14</v>
      </c>
      <c r="AD8" s="36"/>
      <c r="AE8" s="36"/>
      <c r="AF8" s="37"/>
    </row>
    <row r="9" spans="1:33" ht="45.75" customHeight="1">
      <c r="A9" s="45"/>
      <c r="B9" s="46"/>
      <c r="C9" s="28"/>
      <c r="D9" s="29"/>
      <c r="E9" s="30"/>
      <c r="F9" s="47" t="s">
        <v>15</v>
      </c>
      <c r="G9" s="48" t="s">
        <v>16</v>
      </c>
      <c r="H9" s="48" t="s">
        <v>17</v>
      </c>
      <c r="I9" s="34"/>
      <c r="J9" s="49" t="s">
        <v>18</v>
      </c>
      <c r="K9" s="48" t="s">
        <v>19</v>
      </c>
      <c r="L9" s="48" t="s">
        <v>20</v>
      </c>
      <c r="M9" s="48" t="s">
        <v>21</v>
      </c>
      <c r="N9" s="49" t="s">
        <v>18</v>
      </c>
      <c r="O9" s="48" t="s">
        <v>19</v>
      </c>
      <c r="P9" s="48" t="s">
        <v>20</v>
      </c>
      <c r="Q9" s="48" t="s">
        <v>21</v>
      </c>
      <c r="R9" s="34"/>
      <c r="S9" s="49" t="s">
        <v>18</v>
      </c>
      <c r="T9" s="48" t="s">
        <v>19</v>
      </c>
      <c r="U9" s="48" t="s">
        <v>20</v>
      </c>
      <c r="V9" s="48" t="s">
        <v>21</v>
      </c>
      <c r="W9" s="50" t="s">
        <v>18</v>
      </c>
      <c r="X9" s="48" t="s">
        <v>19</v>
      </c>
      <c r="Y9" s="48" t="s">
        <v>20</v>
      </c>
      <c r="Z9" s="48" t="s">
        <v>21</v>
      </c>
      <c r="AA9" s="51"/>
      <c r="AB9" s="52"/>
      <c r="AC9" s="49" t="s">
        <v>18</v>
      </c>
      <c r="AD9" s="48" t="s">
        <v>19</v>
      </c>
      <c r="AE9" s="48" t="s">
        <v>20</v>
      </c>
      <c r="AF9" s="48" t="s">
        <v>21</v>
      </c>
    </row>
    <row r="10" spans="1:33">
      <c r="A10" s="53">
        <v>1</v>
      </c>
      <c r="B10" s="54"/>
      <c r="C10" s="55">
        <v>2</v>
      </c>
      <c r="D10" s="55">
        <v>3</v>
      </c>
      <c r="E10" s="55">
        <v>4</v>
      </c>
      <c r="F10" s="55">
        <v>5</v>
      </c>
      <c r="G10" s="55">
        <v>6</v>
      </c>
      <c r="H10" s="55">
        <v>7</v>
      </c>
      <c r="I10" s="55"/>
      <c r="J10" s="56">
        <v>10</v>
      </c>
      <c r="K10" s="55">
        <v>11</v>
      </c>
      <c r="L10" s="55">
        <v>12</v>
      </c>
      <c r="M10" s="55">
        <v>13</v>
      </c>
      <c r="N10" s="56">
        <v>10</v>
      </c>
      <c r="O10" s="55">
        <v>11</v>
      </c>
      <c r="P10" s="55">
        <v>12</v>
      </c>
      <c r="Q10" s="55">
        <v>13</v>
      </c>
      <c r="R10" s="55"/>
      <c r="S10" s="56">
        <v>10</v>
      </c>
      <c r="T10" s="55">
        <v>11</v>
      </c>
      <c r="U10" s="55">
        <v>12</v>
      </c>
      <c r="V10" s="55">
        <v>13</v>
      </c>
      <c r="W10" s="56">
        <v>10</v>
      </c>
      <c r="X10" s="55">
        <v>11</v>
      </c>
      <c r="Y10" s="55">
        <v>12</v>
      </c>
      <c r="Z10" s="55">
        <v>13</v>
      </c>
      <c r="AA10" s="55"/>
      <c r="AB10" s="55">
        <v>20</v>
      </c>
      <c r="AC10" s="56">
        <v>10</v>
      </c>
      <c r="AD10" s="55">
        <v>11</v>
      </c>
      <c r="AE10" s="55">
        <v>12</v>
      </c>
      <c r="AF10" s="55">
        <v>13</v>
      </c>
    </row>
    <row r="11" spans="1:33">
      <c r="A11" s="57">
        <v>1</v>
      </c>
      <c r="B11" s="58">
        <v>1</v>
      </c>
      <c r="C11" s="59" t="s">
        <v>22</v>
      </c>
      <c r="D11" s="59"/>
      <c r="E11" s="59"/>
      <c r="F11" s="60" t="s">
        <v>23</v>
      </c>
      <c r="G11" s="60" t="s">
        <v>24</v>
      </c>
      <c r="H11" s="60" t="s">
        <v>25</v>
      </c>
      <c r="I11" s="61">
        <f t="shared" ref="I11" si="0">I12+I14+I27+I31</f>
        <v>0</v>
      </c>
      <c r="J11" s="61">
        <f>J12+J14+J24+J28+J30+J32+J34</f>
        <v>35493.155290000002</v>
      </c>
      <c r="K11" s="61">
        <f t="shared" ref="K11:M11" si="1">K12+K14+K24+K28+K30+K32+K34</f>
        <v>7455.9340000000002</v>
      </c>
      <c r="L11" s="61">
        <f t="shared" si="1"/>
        <v>28037.221290000001</v>
      </c>
      <c r="M11" s="61">
        <f t="shared" si="1"/>
        <v>0</v>
      </c>
      <c r="N11" s="61">
        <f t="shared" ref="N11:Z11" si="2">N12+N14+N24+N28</f>
        <v>52126.006399999998</v>
      </c>
      <c r="O11" s="61">
        <f t="shared" si="2"/>
        <v>16758.634959999999</v>
      </c>
      <c r="P11" s="61">
        <f t="shared" si="2"/>
        <v>35367.371440000003</v>
      </c>
      <c r="Q11" s="61">
        <f t="shared" si="2"/>
        <v>0</v>
      </c>
      <c r="R11" s="61">
        <f t="shared" si="2"/>
        <v>0</v>
      </c>
      <c r="S11" s="61">
        <f t="shared" si="2"/>
        <v>52108.365600000005</v>
      </c>
      <c r="T11" s="61">
        <f t="shared" si="2"/>
        <v>16757.571899999999</v>
      </c>
      <c r="U11" s="61">
        <f t="shared" si="2"/>
        <v>35350.793700000002</v>
      </c>
      <c r="V11" s="61">
        <f t="shared" si="2"/>
        <v>0</v>
      </c>
      <c r="W11" s="61">
        <f t="shared" si="2"/>
        <v>17.640799999999562</v>
      </c>
      <c r="X11" s="61">
        <f t="shared" si="2"/>
        <v>1.0630599999993864</v>
      </c>
      <c r="Y11" s="61">
        <f t="shared" si="2"/>
        <v>16.577740000000176</v>
      </c>
      <c r="Z11" s="61">
        <f t="shared" si="2"/>
        <v>0</v>
      </c>
      <c r="AA11" s="61">
        <f t="shared" ref="AA11" si="3">AA12+AA14+AA24+AA28+AA30+AA32+AA34</f>
        <v>0</v>
      </c>
      <c r="AB11" s="61"/>
      <c r="AC11" s="61">
        <f t="shared" ref="AC11:AF11" si="4">AC12+AC14+AC24+AC28</f>
        <v>51734.442000000003</v>
      </c>
      <c r="AD11" s="61">
        <f t="shared" si="4"/>
        <v>15223.870999999999</v>
      </c>
      <c r="AE11" s="61">
        <f t="shared" si="4"/>
        <v>36510.571000000004</v>
      </c>
      <c r="AF11" s="61">
        <f t="shared" si="4"/>
        <v>0</v>
      </c>
    </row>
    <row r="12" spans="1:33" ht="12.75" customHeight="1">
      <c r="A12" s="62"/>
      <c r="B12" s="63" t="s">
        <v>26</v>
      </c>
      <c r="C12" s="64" t="s">
        <v>27</v>
      </c>
      <c r="D12" s="65" t="s">
        <v>28</v>
      </c>
      <c r="E12" s="65" t="s">
        <v>29</v>
      </c>
      <c r="F12" s="66" t="s">
        <v>23</v>
      </c>
      <c r="G12" s="66"/>
      <c r="H12" s="66"/>
      <c r="I12" s="67"/>
      <c r="J12" s="68">
        <f>J13</f>
        <v>0</v>
      </c>
      <c r="K12" s="67">
        <f t="shared" ref="K12:Z12" si="5">K13</f>
        <v>0</v>
      </c>
      <c r="L12" s="67">
        <f t="shared" si="5"/>
        <v>0</v>
      </c>
      <c r="M12" s="67">
        <f t="shared" si="5"/>
        <v>0</v>
      </c>
      <c r="N12" s="68">
        <f t="shared" si="5"/>
        <v>0</v>
      </c>
      <c r="O12" s="67">
        <f t="shared" si="5"/>
        <v>0</v>
      </c>
      <c r="P12" s="67">
        <f t="shared" si="5"/>
        <v>0</v>
      </c>
      <c r="Q12" s="67">
        <f t="shared" si="5"/>
        <v>0</v>
      </c>
      <c r="R12" s="67"/>
      <c r="S12" s="68">
        <f t="shared" si="5"/>
        <v>0</v>
      </c>
      <c r="T12" s="67">
        <f t="shared" si="5"/>
        <v>0</v>
      </c>
      <c r="U12" s="67">
        <f t="shared" si="5"/>
        <v>0</v>
      </c>
      <c r="V12" s="67">
        <f t="shared" si="5"/>
        <v>0</v>
      </c>
      <c r="W12" s="68">
        <f t="shared" si="5"/>
        <v>0</v>
      </c>
      <c r="X12" s="67">
        <f t="shared" si="5"/>
        <v>0</v>
      </c>
      <c r="Y12" s="67">
        <f t="shared" si="5"/>
        <v>0</v>
      </c>
      <c r="Z12" s="67">
        <f t="shared" si="5"/>
        <v>0</v>
      </c>
      <c r="AA12" s="67"/>
      <c r="AB12" s="69"/>
      <c r="AC12" s="68">
        <f t="shared" ref="AC12:AF12" si="6">AC13</f>
        <v>0</v>
      </c>
      <c r="AD12" s="67">
        <f t="shared" si="6"/>
        <v>0</v>
      </c>
      <c r="AE12" s="67">
        <f t="shared" si="6"/>
        <v>0</v>
      </c>
      <c r="AF12" s="67">
        <f t="shared" si="6"/>
        <v>0</v>
      </c>
    </row>
    <row r="13" spans="1:33">
      <c r="A13" s="70"/>
      <c r="B13" s="71"/>
      <c r="C13" s="72"/>
      <c r="D13" s="73"/>
      <c r="E13" s="73"/>
      <c r="F13" s="74" t="s">
        <v>23</v>
      </c>
      <c r="G13" s="75"/>
      <c r="H13" s="75"/>
      <c r="I13" s="76"/>
      <c r="J13" s="77"/>
      <c r="K13" s="78"/>
      <c r="L13" s="76"/>
      <c r="M13" s="76"/>
      <c r="N13" s="77"/>
      <c r="O13" s="78"/>
      <c r="P13" s="76"/>
      <c r="Q13" s="76"/>
      <c r="R13" s="76"/>
      <c r="S13" s="77"/>
      <c r="T13" s="78"/>
      <c r="U13" s="76"/>
      <c r="V13" s="76"/>
      <c r="W13" s="77"/>
      <c r="X13" s="78"/>
      <c r="Y13" s="76"/>
      <c r="Z13" s="76"/>
      <c r="AA13" s="76"/>
      <c r="AB13" s="79"/>
      <c r="AC13" s="77"/>
      <c r="AD13" s="78"/>
      <c r="AE13" s="76"/>
      <c r="AF13" s="76"/>
    </row>
    <row r="14" spans="1:33" ht="12.75" customHeight="1">
      <c r="A14" s="70"/>
      <c r="B14" s="63" t="s">
        <v>30</v>
      </c>
      <c r="C14" s="80" t="s">
        <v>31</v>
      </c>
      <c r="D14" s="65" t="s">
        <v>32</v>
      </c>
      <c r="E14" s="65" t="s">
        <v>29</v>
      </c>
      <c r="F14" s="66" t="s">
        <v>23</v>
      </c>
      <c r="G14" s="66"/>
      <c r="H14" s="66"/>
      <c r="I14" s="67">
        <f t="shared" ref="I14" si="7">SUM(I15:I26)</f>
        <v>0</v>
      </c>
      <c r="J14" s="68">
        <f t="shared" ref="J14:Q14" si="8">SUM(J15:J23)</f>
        <v>35386.335290000003</v>
      </c>
      <c r="K14" s="67">
        <f t="shared" si="8"/>
        <v>7387.134</v>
      </c>
      <c r="L14" s="67">
        <f t="shared" si="8"/>
        <v>27999.201290000001</v>
      </c>
      <c r="M14" s="67">
        <f t="shared" si="8"/>
        <v>0</v>
      </c>
      <c r="N14" s="68">
        <f t="shared" si="8"/>
        <v>49515.054400000001</v>
      </c>
      <c r="O14" s="67">
        <f t="shared" si="8"/>
        <v>16338.582960000002</v>
      </c>
      <c r="P14" s="67">
        <f t="shared" si="8"/>
        <v>33176.471440000001</v>
      </c>
      <c r="Q14" s="67">
        <f t="shared" si="8"/>
        <v>0</v>
      </c>
      <c r="R14" s="67">
        <f>SUM(R15:R22)</f>
        <v>0</v>
      </c>
      <c r="S14" s="68">
        <f t="shared" ref="S14:AA14" si="9">SUM(S15:S23)</f>
        <v>49497.413600000007</v>
      </c>
      <c r="T14" s="67">
        <f t="shared" si="9"/>
        <v>16337.519900000001</v>
      </c>
      <c r="U14" s="67">
        <f t="shared" si="9"/>
        <v>33159.893700000001</v>
      </c>
      <c r="V14" s="67">
        <f t="shared" si="9"/>
        <v>0</v>
      </c>
      <c r="W14" s="68">
        <f t="shared" si="9"/>
        <v>17.640799999999562</v>
      </c>
      <c r="X14" s="67">
        <f t="shared" si="9"/>
        <v>1.0630599999993864</v>
      </c>
      <c r="Y14" s="67">
        <f t="shared" si="9"/>
        <v>16.577740000000176</v>
      </c>
      <c r="Z14" s="67">
        <f t="shared" si="9"/>
        <v>0</v>
      </c>
      <c r="AA14" s="67">
        <f t="shared" si="9"/>
        <v>0</v>
      </c>
      <c r="AB14" s="69"/>
      <c r="AC14" s="68">
        <f t="shared" ref="AC14:AF14" si="10">SUM(AC15:AC23)</f>
        <v>51734.442000000003</v>
      </c>
      <c r="AD14" s="67">
        <f t="shared" si="10"/>
        <v>15223.870999999999</v>
      </c>
      <c r="AE14" s="67">
        <f t="shared" si="10"/>
        <v>36510.571000000004</v>
      </c>
      <c r="AF14" s="67">
        <f t="shared" si="10"/>
        <v>0</v>
      </c>
      <c r="AG14" s="14"/>
    </row>
    <row r="15" spans="1:33">
      <c r="A15" s="70"/>
      <c r="B15" s="81"/>
      <c r="C15" s="82"/>
      <c r="D15" s="83"/>
      <c r="E15" s="83"/>
      <c r="F15" s="84" t="s">
        <v>23</v>
      </c>
      <c r="G15" s="84" t="s">
        <v>33</v>
      </c>
      <c r="H15" s="84" t="s">
        <v>25</v>
      </c>
      <c r="I15" s="85"/>
      <c r="J15" s="86">
        <f>K15+L15+M15</f>
        <v>3221.4949999999999</v>
      </c>
      <c r="K15" s="78">
        <v>3221.4949999999999</v>
      </c>
      <c r="L15" s="87"/>
      <c r="M15" s="87"/>
      <c r="N15" s="86">
        <f>O15+P15+Q15</f>
        <v>5923.6066099999998</v>
      </c>
      <c r="O15" s="78">
        <v>5923.6066099999998</v>
      </c>
      <c r="P15" s="87"/>
      <c r="Q15" s="87"/>
      <c r="R15" s="87"/>
      <c r="S15" s="86">
        <f>T15+U15+V15</f>
        <v>5922.5485500000004</v>
      </c>
      <c r="T15" s="78">
        <v>5922.5485500000004</v>
      </c>
      <c r="U15" s="87"/>
      <c r="V15" s="87"/>
      <c r="W15" s="86">
        <f>X15+Y15+Z15</f>
        <v>1.0580599999993865</v>
      </c>
      <c r="X15" s="78">
        <f>O15-T15</f>
        <v>1.0580599999993865</v>
      </c>
      <c r="Y15" s="78">
        <f t="shared" ref="Y15:Z23" si="11">P15-U15</f>
        <v>0</v>
      </c>
      <c r="Z15" s="78">
        <f t="shared" si="11"/>
        <v>0</v>
      </c>
      <c r="AA15" s="87"/>
      <c r="AB15" s="79"/>
      <c r="AC15" s="86">
        <f>AD15+AE15+AF15</f>
        <v>6210.2979999999998</v>
      </c>
      <c r="AD15" s="78">
        <v>6210.2979999999998</v>
      </c>
      <c r="AE15" s="87"/>
      <c r="AF15" s="87"/>
    </row>
    <row r="16" spans="1:33">
      <c r="A16" s="70"/>
      <c r="B16" s="81"/>
      <c r="C16" s="82"/>
      <c r="D16" s="83"/>
      <c r="E16" s="83"/>
      <c r="F16" s="84" t="s">
        <v>23</v>
      </c>
      <c r="G16" s="84" t="s">
        <v>34</v>
      </c>
      <c r="H16" s="84" t="s">
        <v>25</v>
      </c>
      <c r="I16" s="85"/>
      <c r="J16" s="86">
        <f>K16+L16+M16</f>
        <v>2208.09</v>
      </c>
      <c r="K16" s="78">
        <v>2208.09</v>
      </c>
      <c r="L16" s="87"/>
      <c r="M16" s="87"/>
      <c r="N16" s="86">
        <f>O16+P16+Q16</f>
        <v>6176.7524899999999</v>
      </c>
      <c r="O16" s="78">
        <v>6176.7524899999999</v>
      </c>
      <c r="P16" s="87"/>
      <c r="Q16" s="87"/>
      <c r="R16" s="87"/>
      <c r="S16" s="86">
        <f>T16+U16+V16</f>
        <v>6176.7524899999999</v>
      </c>
      <c r="T16" s="78">
        <v>6176.7524899999999</v>
      </c>
      <c r="U16" s="87"/>
      <c r="V16" s="87"/>
      <c r="W16" s="86">
        <f>X16+Y16+Z16</f>
        <v>0</v>
      </c>
      <c r="X16" s="78">
        <f t="shared" ref="X16:X23" si="12">O16-T16</f>
        <v>0</v>
      </c>
      <c r="Y16" s="78">
        <f t="shared" si="11"/>
        <v>0</v>
      </c>
      <c r="Z16" s="78">
        <f t="shared" si="11"/>
        <v>0</v>
      </c>
      <c r="AA16" s="87"/>
      <c r="AB16" s="79"/>
      <c r="AC16" s="86">
        <f>AD16+AE16+AF16</f>
        <v>5553.5020000000004</v>
      </c>
      <c r="AD16" s="78">
        <v>5553.5020000000004</v>
      </c>
      <c r="AE16" s="87"/>
      <c r="AF16" s="87"/>
    </row>
    <row r="17" spans="1:33">
      <c r="A17" s="70"/>
      <c r="B17" s="81"/>
      <c r="C17" s="82"/>
      <c r="D17" s="83"/>
      <c r="E17" s="83"/>
      <c r="F17" s="84" t="s">
        <v>23</v>
      </c>
      <c r="G17" s="84" t="s">
        <v>35</v>
      </c>
      <c r="H17" s="84" t="s">
        <v>25</v>
      </c>
      <c r="I17" s="85"/>
      <c r="J17" s="86">
        <f t="shared" ref="J17:J23" si="13">K17+L17+M17</f>
        <v>1957.549</v>
      </c>
      <c r="K17" s="78">
        <v>1957.549</v>
      </c>
      <c r="L17" s="87"/>
      <c r="M17" s="87"/>
      <c r="N17" s="86">
        <f t="shared" ref="N17:N23" si="14">O17+P17+Q17</f>
        <v>4222.2478600000004</v>
      </c>
      <c r="O17" s="78">
        <v>4222.2478600000004</v>
      </c>
      <c r="P17" s="87"/>
      <c r="Q17" s="87"/>
      <c r="R17" s="87"/>
      <c r="S17" s="86">
        <f t="shared" ref="S17:S19" si="15">T17+U17+V17</f>
        <v>4222.2478600000004</v>
      </c>
      <c r="T17" s="78">
        <v>4222.2478600000004</v>
      </c>
      <c r="U17" s="87"/>
      <c r="V17" s="87"/>
      <c r="W17" s="86">
        <f t="shared" ref="W17:W19" si="16">X17+Y17+Z17</f>
        <v>0</v>
      </c>
      <c r="X17" s="78">
        <f>O17-T17</f>
        <v>0</v>
      </c>
      <c r="Y17" s="78">
        <f t="shared" si="11"/>
        <v>0</v>
      </c>
      <c r="Z17" s="78">
        <f t="shared" si="11"/>
        <v>0</v>
      </c>
      <c r="AA17" s="87"/>
      <c r="AB17" s="79"/>
      <c r="AC17" s="86">
        <f t="shared" ref="AC17:AC19" si="17">AD17+AE17+AF17</f>
        <v>3459.6</v>
      </c>
      <c r="AD17" s="78">
        <v>3459.6</v>
      </c>
      <c r="AE17" s="87"/>
      <c r="AF17" s="87"/>
    </row>
    <row r="18" spans="1:33">
      <c r="A18" s="70"/>
      <c r="B18" s="81"/>
      <c r="C18" s="82"/>
      <c r="D18" s="83"/>
      <c r="E18" s="83"/>
      <c r="F18" s="84" t="s">
        <v>23</v>
      </c>
      <c r="G18" s="84" t="s">
        <v>36</v>
      </c>
      <c r="H18" s="84" t="s">
        <v>25</v>
      </c>
      <c r="I18" s="85"/>
      <c r="J18" s="86">
        <f t="shared" si="13"/>
        <v>0</v>
      </c>
      <c r="K18" s="78"/>
      <c r="L18" s="87"/>
      <c r="M18" s="87"/>
      <c r="N18" s="86">
        <f t="shared" si="14"/>
        <v>792</v>
      </c>
      <c r="O18" s="78">
        <v>15.5</v>
      </c>
      <c r="P18" s="85">
        <f>792-15.5</f>
        <v>776.5</v>
      </c>
      <c r="Q18" s="87"/>
      <c r="R18" s="87"/>
      <c r="S18" s="86">
        <f t="shared" si="15"/>
        <v>792</v>
      </c>
      <c r="T18" s="78">
        <v>15.5</v>
      </c>
      <c r="U18" s="85">
        <f>792-15.5</f>
        <v>776.5</v>
      </c>
      <c r="V18" s="87"/>
      <c r="W18" s="86">
        <f t="shared" si="16"/>
        <v>0</v>
      </c>
      <c r="X18" s="78">
        <f t="shared" si="12"/>
        <v>0</v>
      </c>
      <c r="Y18" s="78">
        <f t="shared" si="11"/>
        <v>0</v>
      </c>
      <c r="Z18" s="78">
        <f t="shared" si="11"/>
        <v>0</v>
      </c>
      <c r="AA18" s="87"/>
      <c r="AB18" s="79"/>
      <c r="AC18" s="86">
        <f t="shared" si="17"/>
        <v>0</v>
      </c>
      <c r="AD18" s="78"/>
      <c r="AE18" s="85"/>
      <c r="AF18" s="87"/>
    </row>
    <row r="19" spans="1:33">
      <c r="A19" s="70"/>
      <c r="B19" s="81"/>
      <c r="C19" s="82"/>
      <c r="D19" s="83"/>
      <c r="E19" s="83"/>
      <c r="F19" s="84" t="s">
        <v>23</v>
      </c>
      <c r="G19" s="84" t="s">
        <v>37</v>
      </c>
      <c r="H19" s="84" t="s">
        <v>25</v>
      </c>
      <c r="I19" s="85"/>
      <c r="J19" s="86">
        <f t="shared" si="13"/>
        <v>0</v>
      </c>
      <c r="K19" s="78"/>
      <c r="L19" s="87"/>
      <c r="M19" s="87"/>
      <c r="N19" s="86">
        <f t="shared" si="14"/>
        <v>23.565999999999999</v>
      </c>
      <c r="O19" s="78">
        <v>0.47599999999999998</v>
      </c>
      <c r="P19" s="85">
        <f>23.566-0.476</f>
        <v>23.09</v>
      </c>
      <c r="Q19" s="87"/>
      <c r="R19" s="87"/>
      <c r="S19" s="86">
        <f t="shared" si="15"/>
        <v>23.561</v>
      </c>
      <c r="T19" s="78">
        <v>0.47099999999999997</v>
      </c>
      <c r="U19" s="85">
        <f>23.566-0.476</f>
        <v>23.09</v>
      </c>
      <c r="V19" s="87"/>
      <c r="W19" s="86">
        <f t="shared" si="16"/>
        <v>5.0000000000000044E-3</v>
      </c>
      <c r="X19" s="78">
        <f t="shared" si="12"/>
        <v>5.0000000000000044E-3</v>
      </c>
      <c r="Y19" s="78">
        <f t="shared" si="11"/>
        <v>0</v>
      </c>
      <c r="Z19" s="78">
        <f t="shared" si="11"/>
        <v>0</v>
      </c>
      <c r="AA19" s="87"/>
      <c r="AB19" s="79"/>
      <c r="AC19" s="86">
        <f t="shared" si="17"/>
        <v>23.556000000000001</v>
      </c>
      <c r="AD19" s="78">
        <v>0.47099999999999997</v>
      </c>
      <c r="AE19" s="85">
        <v>23.085000000000001</v>
      </c>
      <c r="AF19" s="87"/>
    </row>
    <row r="20" spans="1:33">
      <c r="A20" s="70"/>
      <c r="B20" s="81"/>
      <c r="C20" s="82"/>
      <c r="D20" s="83"/>
      <c r="E20" s="83"/>
      <c r="F20" s="84" t="s">
        <v>23</v>
      </c>
      <c r="G20" s="84" t="s">
        <v>38</v>
      </c>
      <c r="H20" s="84" t="s">
        <v>25</v>
      </c>
      <c r="I20" s="85"/>
      <c r="J20" s="86">
        <f t="shared" si="13"/>
        <v>7010.0962900000004</v>
      </c>
      <c r="K20" s="78"/>
      <c r="L20" s="78">
        <v>7010.0962900000004</v>
      </c>
      <c r="M20" s="87"/>
      <c r="N20" s="86">
        <f>O20+P20+Q20</f>
        <v>6426.9056499999997</v>
      </c>
      <c r="O20" s="78"/>
      <c r="P20" s="78">
        <v>6426.9056499999997</v>
      </c>
      <c r="Q20" s="87"/>
      <c r="R20" s="87"/>
      <c r="S20" s="86">
        <f>T20+U20+V20</f>
        <v>6426.9056499999997</v>
      </c>
      <c r="T20" s="78"/>
      <c r="U20" s="78">
        <v>6426.9056499999997</v>
      </c>
      <c r="V20" s="87"/>
      <c r="W20" s="86">
        <f>X20+Y20+Z20</f>
        <v>0</v>
      </c>
      <c r="X20" s="78">
        <f>O20-T20</f>
        <v>0</v>
      </c>
      <c r="Y20" s="78">
        <f t="shared" si="11"/>
        <v>0</v>
      </c>
      <c r="Z20" s="78">
        <f t="shared" si="11"/>
        <v>0</v>
      </c>
      <c r="AA20" s="87"/>
      <c r="AB20" s="79"/>
      <c r="AC20" s="86">
        <f>AD20+AE20+AF20</f>
        <v>13209.005000000001</v>
      </c>
      <c r="AD20" s="78"/>
      <c r="AE20" s="78">
        <f>5589.557+7619.448</f>
        <v>13209.005000000001</v>
      </c>
      <c r="AF20" s="87"/>
    </row>
    <row r="21" spans="1:33">
      <c r="A21" s="70"/>
      <c r="B21" s="81"/>
      <c r="C21" s="82"/>
      <c r="D21" s="83"/>
      <c r="E21" s="83"/>
      <c r="F21" s="84" t="s">
        <v>23</v>
      </c>
      <c r="G21" s="84" t="s">
        <v>39</v>
      </c>
      <c r="H21" s="84" t="s">
        <v>25</v>
      </c>
      <c r="I21" s="85"/>
      <c r="J21" s="86">
        <f t="shared" si="13"/>
        <v>20989.105</v>
      </c>
      <c r="K21" s="88"/>
      <c r="L21" s="89">
        <v>20989.105</v>
      </c>
      <c r="M21" s="87"/>
      <c r="N21" s="86">
        <f>O21+P21+Q21</f>
        <v>23708.787</v>
      </c>
      <c r="O21" s="88"/>
      <c r="P21" s="89">
        <v>23708.787</v>
      </c>
      <c r="Q21" s="87"/>
      <c r="R21" s="87"/>
      <c r="S21" s="86">
        <f>T21+U21+V21</f>
        <v>23708.787</v>
      </c>
      <c r="T21" s="88"/>
      <c r="U21" s="89">
        <v>23708.787</v>
      </c>
      <c r="V21" s="87"/>
      <c r="W21" s="86">
        <f>X21+Y21+Z21</f>
        <v>0</v>
      </c>
      <c r="X21" s="78">
        <f t="shared" si="12"/>
        <v>0</v>
      </c>
      <c r="Y21" s="78">
        <f t="shared" si="11"/>
        <v>0</v>
      </c>
      <c r="Z21" s="78">
        <f t="shared" si="11"/>
        <v>0</v>
      </c>
      <c r="AA21" s="87"/>
      <c r="AB21" s="79"/>
      <c r="AC21" s="86">
        <f>AD21+AE21+AF21</f>
        <v>21499.080999999998</v>
      </c>
      <c r="AD21" s="88"/>
      <c r="AE21" s="90">
        <f>7399.279+14099.802</f>
        <v>21499.080999999998</v>
      </c>
      <c r="AF21" s="87"/>
    </row>
    <row r="22" spans="1:33">
      <c r="A22" s="70"/>
      <c r="B22" s="81"/>
      <c r="C22" s="82"/>
      <c r="D22" s="83"/>
      <c r="E22" s="83"/>
      <c r="F22" s="84" t="s">
        <v>23</v>
      </c>
      <c r="G22" s="84" t="s">
        <v>40</v>
      </c>
      <c r="H22" s="84" t="s">
        <v>25</v>
      </c>
      <c r="I22" s="85"/>
      <c r="J22" s="86">
        <f t="shared" si="13"/>
        <v>0</v>
      </c>
      <c r="K22" s="78"/>
      <c r="L22" s="85"/>
      <c r="M22" s="87"/>
      <c r="N22" s="86">
        <f t="shared" si="14"/>
        <v>1680.8944100000001</v>
      </c>
      <c r="O22" s="78"/>
      <c r="P22" s="91">
        <v>1680.8944100000001</v>
      </c>
      <c r="Q22" s="87"/>
      <c r="R22" s="87"/>
      <c r="S22" s="86">
        <f t="shared" ref="S22:S23" si="18">T22+U22+V22</f>
        <v>1664.3166699999999</v>
      </c>
      <c r="T22" s="78"/>
      <c r="U22" s="91">
        <v>1664.3166699999999</v>
      </c>
      <c r="V22" s="87"/>
      <c r="W22" s="86">
        <f t="shared" ref="W22:W23" si="19">X22+Y22+Z22</f>
        <v>16.577740000000176</v>
      </c>
      <c r="X22" s="78">
        <f t="shared" si="12"/>
        <v>0</v>
      </c>
      <c r="Y22" s="78">
        <f t="shared" si="11"/>
        <v>16.577740000000176</v>
      </c>
      <c r="Z22" s="78">
        <f t="shared" si="11"/>
        <v>0</v>
      </c>
      <c r="AA22" s="87"/>
      <c r="AB22" s="79"/>
      <c r="AC22" s="86">
        <f t="shared" ref="AC22:AC23" si="20">AD22+AE22+AF22</f>
        <v>1779.4</v>
      </c>
      <c r="AD22" s="78"/>
      <c r="AE22" s="78">
        <f>626.6+1152.8</f>
        <v>1779.4</v>
      </c>
      <c r="AF22" s="87"/>
      <c r="AG22" s="14"/>
    </row>
    <row r="23" spans="1:33" ht="12.75" customHeight="1">
      <c r="A23" s="70"/>
      <c r="B23" s="71"/>
      <c r="C23" s="92"/>
      <c r="D23" s="73"/>
      <c r="E23" s="73"/>
      <c r="F23" s="84" t="s">
        <v>23</v>
      </c>
      <c r="G23" s="84" t="s">
        <v>41</v>
      </c>
      <c r="H23" s="84" t="s">
        <v>25</v>
      </c>
      <c r="I23" s="85"/>
      <c r="J23" s="86">
        <f t="shared" si="13"/>
        <v>0</v>
      </c>
      <c r="K23" s="78"/>
      <c r="L23" s="78"/>
      <c r="M23" s="93"/>
      <c r="N23" s="86">
        <f t="shared" si="14"/>
        <v>560.29438000000005</v>
      </c>
      <c r="O23" s="78"/>
      <c r="P23" s="78">
        <v>560.29438000000005</v>
      </c>
      <c r="Q23" s="93"/>
      <c r="R23" s="93"/>
      <c r="S23" s="86">
        <f t="shared" si="18"/>
        <v>560.29438000000005</v>
      </c>
      <c r="T23" s="78"/>
      <c r="U23" s="78">
        <v>560.29438000000005</v>
      </c>
      <c r="V23" s="93"/>
      <c r="W23" s="86">
        <f t="shared" si="19"/>
        <v>0</v>
      </c>
      <c r="X23" s="78">
        <f t="shared" si="12"/>
        <v>0</v>
      </c>
      <c r="Y23" s="78">
        <f t="shared" si="11"/>
        <v>0</v>
      </c>
      <c r="Z23" s="78">
        <f t="shared" si="11"/>
        <v>0</v>
      </c>
      <c r="AA23" s="87"/>
      <c r="AB23" s="79"/>
      <c r="AC23" s="86">
        <f t="shared" si="20"/>
        <v>0</v>
      </c>
      <c r="AD23" s="78"/>
      <c r="AE23" s="78"/>
      <c r="AF23" s="93"/>
      <c r="AG23" s="14"/>
    </row>
    <row r="24" spans="1:33" ht="12.75" customHeight="1">
      <c r="A24" s="70"/>
      <c r="B24" s="63" t="s">
        <v>42</v>
      </c>
      <c r="C24" s="64" t="s">
        <v>43</v>
      </c>
      <c r="D24" s="65" t="s">
        <v>44</v>
      </c>
      <c r="E24" s="94"/>
      <c r="F24" s="66" t="s">
        <v>23</v>
      </c>
      <c r="G24" s="66"/>
      <c r="H24" s="66"/>
      <c r="I24" s="85"/>
      <c r="J24" s="68">
        <f>SUM(J25:J27)</f>
        <v>38.020000000000003</v>
      </c>
      <c r="K24" s="67">
        <f>SUM(K25:K27)</f>
        <v>0</v>
      </c>
      <c r="L24" s="67">
        <f t="shared" ref="L24:M24" si="21">SUM(L25:L27)</f>
        <v>38.020000000000003</v>
      </c>
      <c r="M24" s="67">
        <f t="shared" si="21"/>
        <v>0</v>
      </c>
      <c r="N24" s="68">
        <f>SUM(N25:N27)</f>
        <v>2551.9920000000002</v>
      </c>
      <c r="O24" s="67">
        <f>SUM(O25:O27)</f>
        <v>361.09199999999998</v>
      </c>
      <c r="P24" s="67">
        <f t="shared" ref="P24:Q24" si="22">SUM(P25:P27)</f>
        <v>2190.9</v>
      </c>
      <c r="Q24" s="67">
        <f t="shared" si="22"/>
        <v>0</v>
      </c>
      <c r="R24" s="67">
        <f t="shared" ref="R24" si="23">SUM(R25:R26)</f>
        <v>0</v>
      </c>
      <c r="S24" s="68">
        <f>SUM(S25:S27)</f>
        <v>2551.9920000000002</v>
      </c>
      <c r="T24" s="67">
        <f>SUM(T25:T27)</f>
        <v>361.09199999999998</v>
      </c>
      <c r="U24" s="67">
        <f t="shared" ref="U24:V24" si="24">SUM(U25:U27)</f>
        <v>2190.9</v>
      </c>
      <c r="V24" s="67">
        <f t="shared" si="24"/>
        <v>0</v>
      </c>
      <c r="W24" s="68">
        <f>SUM(W25:W27)</f>
        <v>0</v>
      </c>
      <c r="X24" s="67">
        <f>SUM(X25:X27)</f>
        <v>0</v>
      </c>
      <c r="Y24" s="67">
        <f t="shared" ref="Y24:AA24" si="25">SUM(Y25:Y27)</f>
        <v>0</v>
      </c>
      <c r="Z24" s="67">
        <f t="shared" si="25"/>
        <v>0</v>
      </c>
      <c r="AA24" s="67">
        <f t="shared" si="25"/>
        <v>0</v>
      </c>
      <c r="AB24" s="69"/>
      <c r="AC24" s="68">
        <f>SUM(AC25:AC27)</f>
        <v>0</v>
      </c>
      <c r="AD24" s="67">
        <f>SUM(AD25:AD27)</f>
        <v>0</v>
      </c>
      <c r="AE24" s="67">
        <f t="shared" ref="AE24:AF24" si="26">SUM(AE25:AE27)</f>
        <v>0</v>
      </c>
      <c r="AF24" s="67">
        <f t="shared" si="26"/>
        <v>0</v>
      </c>
    </row>
    <row r="25" spans="1:33">
      <c r="A25" s="70"/>
      <c r="B25" s="81"/>
      <c r="C25" s="95"/>
      <c r="D25" s="83"/>
      <c r="E25" s="94"/>
      <c r="F25" s="96" t="s">
        <v>23</v>
      </c>
      <c r="G25" s="84" t="s">
        <v>45</v>
      </c>
      <c r="H25" s="96" t="s">
        <v>25</v>
      </c>
      <c r="I25" s="85"/>
      <c r="J25" s="86">
        <f>K25+L25+M25</f>
        <v>0</v>
      </c>
      <c r="K25" s="76"/>
      <c r="L25" s="76"/>
      <c r="M25" s="76"/>
      <c r="N25" s="86">
        <f>O25+P25+Q25</f>
        <v>239.77699999999999</v>
      </c>
      <c r="O25" s="76">
        <v>239.77699999999999</v>
      </c>
      <c r="P25" s="76"/>
      <c r="Q25" s="76"/>
      <c r="R25" s="76"/>
      <c r="S25" s="86">
        <f>T25+U25+V25</f>
        <v>239.77699999999999</v>
      </c>
      <c r="T25" s="76">
        <v>239.77699999999999</v>
      </c>
      <c r="U25" s="76"/>
      <c r="V25" s="76"/>
      <c r="W25" s="86">
        <f>X25+Y25+Z25</f>
        <v>0</v>
      </c>
      <c r="X25" s="78">
        <f t="shared" ref="X25:Z27" si="27">O25-T25</f>
        <v>0</v>
      </c>
      <c r="Y25" s="78">
        <f t="shared" si="27"/>
        <v>0</v>
      </c>
      <c r="Z25" s="78">
        <f t="shared" si="27"/>
        <v>0</v>
      </c>
      <c r="AA25" s="76"/>
      <c r="AB25" s="79"/>
      <c r="AC25" s="86">
        <f>AD25+AE25+AF25</f>
        <v>0</v>
      </c>
      <c r="AD25" s="76"/>
      <c r="AE25" s="76"/>
      <c r="AF25" s="76"/>
      <c r="AG25" s="14"/>
    </row>
    <row r="26" spans="1:33">
      <c r="A26" s="70"/>
      <c r="B26" s="81"/>
      <c r="C26" s="95"/>
      <c r="D26" s="83"/>
      <c r="E26" s="94"/>
      <c r="F26" s="96" t="s">
        <v>23</v>
      </c>
      <c r="G26" s="97" t="s">
        <v>46</v>
      </c>
      <c r="H26" s="96" t="s">
        <v>25</v>
      </c>
      <c r="I26" s="85"/>
      <c r="J26" s="86">
        <f>K26+L26+M26</f>
        <v>38.020000000000003</v>
      </c>
      <c r="K26" s="98"/>
      <c r="L26" s="76">
        <v>38.020000000000003</v>
      </c>
      <c r="M26" s="76"/>
      <c r="N26" s="86">
        <f>O26+P26+Q26</f>
        <v>0</v>
      </c>
      <c r="O26" s="98"/>
      <c r="P26" s="76"/>
      <c r="Q26" s="76"/>
      <c r="R26" s="76"/>
      <c r="S26" s="86">
        <f>T26+U26+V26</f>
        <v>0</v>
      </c>
      <c r="T26" s="98"/>
      <c r="U26" s="76"/>
      <c r="V26" s="76"/>
      <c r="W26" s="86">
        <f>X26+Y26+Z26</f>
        <v>0</v>
      </c>
      <c r="X26" s="78">
        <f t="shared" si="27"/>
        <v>0</v>
      </c>
      <c r="Y26" s="78">
        <f t="shared" si="27"/>
        <v>0</v>
      </c>
      <c r="Z26" s="78">
        <f t="shared" si="27"/>
        <v>0</v>
      </c>
      <c r="AA26" s="76"/>
      <c r="AB26" s="79"/>
      <c r="AC26" s="86">
        <f>AD26+AE26+AF26</f>
        <v>0</v>
      </c>
      <c r="AD26" s="98"/>
      <c r="AE26" s="76"/>
      <c r="AF26" s="76"/>
    </row>
    <row r="27" spans="1:33" ht="12.75" customHeight="1">
      <c r="A27" s="70"/>
      <c r="B27" s="71"/>
      <c r="C27" s="72"/>
      <c r="D27" s="73"/>
      <c r="E27" s="99"/>
      <c r="F27" s="96" t="s">
        <v>23</v>
      </c>
      <c r="G27" s="84" t="s">
        <v>47</v>
      </c>
      <c r="H27" s="96" t="s">
        <v>25</v>
      </c>
      <c r="I27" s="67">
        <f t="shared" ref="I27" si="28">SUM(I28:I30)</f>
        <v>0</v>
      </c>
      <c r="J27" s="86">
        <f>K27+L27+M27</f>
        <v>0</v>
      </c>
      <c r="K27" s="100"/>
      <c r="L27" s="100"/>
      <c r="M27" s="100"/>
      <c r="N27" s="86">
        <f>O27+P27+Q27</f>
        <v>2312.2150000000001</v>
      </c>
      <c r="O27" s="100">
        <v>121.315</v>
      </c>
      <c r="P27" s="100">
        <v>2190.9</v>
      </c>
      <c r="Q27" s="100"/>
      <c r="R27" s="100"/>
      <c r="S27" s="86">
        <f>T27+U27+V27</f>
        <v>2312.2150000000001</v>
      </c>
      <c r="T27" s="100">
        <v>121.315</v>
      </c>
      <c r="U27" s="100">
        <v>2190.9</v>
      </c>
      <c r="V27" s="100"/>
      <c r="W27" s="86">
        <f>X27+Y27+Z27</f>
        <v>0</v>
      </c>
      <c r="X27" s="78">
        <f t="shared" si="27"/>
        <v>0</v>
      </c>
      <c r="Y27" s="78">
        <f t="shared" si="27"/>
        <v>0</v>
      </c>
      <c r="Z27" s="78">
        <f t="shared" si="27"/>
        <v>0</v>
      </c>
      <c r="AA27" s="76"/>
      <c r="AB27" s="79"/>
      <c r="AC27" s="86">
        <f>AD27+AE27+AF27</f>
        <v>0</v>
      </c>
      <c r="AD27" s="100"/>
      <c r="AE27" s="100"/>
      <c r="AF27" s="100"/>
    </row>
    <row r="28" spans="1:33">
      <c r="A28" s="70"/>
      <c r="B28" s="63" t="s">
        <v>48</v>
      </c>
      <c r="C28" s="64" t="s">
        <v>49</v>
      </c>
      <c r="D28" s="65" t="s">
        <v>50</v>
      </c>
      <c r="E28" s="94"/>
      <c r="F28" s="66" t="s">
        <v>23</v>
      </c>
      <c r="G28" s="66"/>
      <c r="H28" s="66"/>
      <c r="I28" s="76"/>
      <c r="J28" s="68">
        <f>SUM(J29)</f>
        <v>68.8</v>
      </c>
      <c r="K28" s="67">
        <f>SUM(K29)</f>
        <v>68.8</v>
      </c>
      <c r="L28" s="67">
        <f t="shared" ref="L28:M28" si="29">SUM(L29)</f>
        <v>0</v>
      </c>
      <c r="M28" s="67">
        <f t="shared" si="29"/>
        <v>0</v>
      </c>
      <c r="N28" s="86">
        <f t="shared" ref="N28" si="30">O28+P28+Q28</f>
        <v>58.96</v>
      </c>
      <c r="O28" s="67">
        <f>SUM(O29)</f>
        <v>58.96</v>
      </c>
      <c r="P28" s="67">
        <f t="shared" ref="P28:AA28" si="31">SUM(P29)</f>
        <v>0</v>
      </c>
      <c r="Q28" s="67">
        <f t="shared" si="31"/>
        <v>0</v>
      </c>
      <c r="R28" s="67">
        <f t="shared" si="31"/>
        <v>0</v>
      </c>
      <c r="S28" s="86">
        <f t="shared" ref="S28" si="32">T28+U28+V28</f>
        <v>58.96</v>
      </c>
      <c r="T28" s="67">
        <f>SUM(T29)</f>
        <v>58.96</v>
      </c>
      <c r="U28" s="67">
        <f t="shared" si="31"/>
        <v>0</v>
      </c>
      <c r="V28" s="67">
        <f t="shared" si="31"/>
        <v>0</v>
      </c>
      <c r="W28" s="86">
        <f t="shared" ref="W28" si="33">X28+Y28+Z28</f>
        <v>0</v>
      </c>
      <c r="X28" s="67">
        <f>SUM(X29)</f>
        <v>0</v>
      </c>
      <c r="Y28" s="67">
        <f t="shared" si="31"/>
        <v>0</v>
      </c>
      <c r="Z28" s="67">
        <f t="shared" si="31"/>
        <v>0</v>
      </c>
      <c r="AA28" s="67">
        <f t="shared" si="31"/>
        <v>0</v>
      </c>
      <c r="AB28" s="69"/>
      <c r="AC28" s="86">
        <f t="shared" ref="AC28" si="34">AD28+AE28+AF28</f>
        <v>0</v>
      </c>
      <c r="AD28" s="67">
        <f>SUM(AD29)</f>
        <v>0</v>
      </c>
      <c r="AE28" s="67">
        <f t="shared" ref="AE28:AF28" si="35">SUM(AE29)</f>
        <v>0</v>
      </c>
      <c r="AF28" s="67">
        <f t="shared" si="35"/>
        <v>0</v>
      </c>
    </row>
    <row r="29" spans="1:33" ht="23.25" customHeight="1">
      <c r="A29" s="70"/>
      <c r="B29" s="71"/>
      <c r="C29" s="72"/>
      <c r="D29" s="73"/>
      <c r="E29" s="101"/>
      <c r="F29" s="102" t="s">
        <v>23</v>
      </c>
      <c r="G29" s="84" t="s">
        <v>51</v>
      </c>
      <c r="H29" s="102"/>
      <c r="I29" s="76"/>
      <c r="J29" s="86">
        <f>K29+L29+M29</f>
        <v>68.8</v>
      </c>
      <c r="K29" s="98">
        <v>68.8</v>
      </c>
      <c r="L29" s="98"/>
      <c r="M29" s="98"/>
      <c r="N29" s="86">
        <f>O29+P29+Q29</f>
        <v>58.96</v>
      </c>
      <c r="O29" s="98">
        <v>58.96</v>
      </c>
      <c r="P29" s="98"/>
      <c r="Q29" s="98"/>
      <c r="R29" s="100"/>
      <c r="S29" s="86">
        <f>T29+U29+V29</f>
        <v>58.96</v>
      </c>
      <c r="T29" s="98">
        <v>58.96</v>
      </c>
      <c r="U29" s="98"/>
      <c r="V29" s="98"/>
      <c r="W29" s="86">
        <f>X29+Y29+Z29</f>
        <v>0</v>
      </c>
      <c r="X29" s="78">
        <f t="shared" ref="X29:Z29" si="36">O29-T29</f>
        <v>0</v>
      </c>
      <c r="Y29" s="78">
        <f t="shared" si="36"/>
        <v>0</v>
      </c>
      <c r="Z29" s="78">
        <f t="shared" si="36"/>
        <v>0</v>
      </c>
      <c r="AA29" s="100"/>
      <c r="AB29" s="79"/>
      <c r="AC29" s="86">
        <f>AD29+AE29+AF29</f>
        <v>0</v>
      </c>
      <c r="AD29" s="98"/>
      <c r="AE29" s="98"/>
      <c r="AF29" s="98"/>
    </row>
    <row r="30" spans="1:33" ht="24.75" customHeight="1">
      <c r="A30" s="70"/>
      <c r="B30" s="63" t="s">
        <v>52</v>
      </c>
      <c r="C30" s="64" t="s">
        <v>53</v>
      </c>
      <c r="D30" s="65" t="s">
        <v>50</v>
      </c>
      <c r="E30" s="65" t="s">
        <v>29</v>
      </c>
      <c r="F30" s="66" t="s">
        <v>23</v>
      </c>
      <c r="G30" s="66"/>
      <c r="H30" s="66"/>
      <c r="I30" s="76"/>
      <c r="J30" s="68">
        <f>J31</f>
        <v>0</v>
      </c>
      <c r="K30" s="67">
        <f t="shared" ref="K30:M34" si="37">K31</f>
        <v>0</v>
      </c>
      <c r="L30" s="67">
        <f t="shared" si="37"/>
        <v>0</v>
      </c>
      <c r="M30" s="67">
        <f t="shared" si="37"/>
        <v>0</v>
      </c>
      <c r="N30" s="68">
        <f>N31</f>
        <v>0</v>
      </c>
      <c r="O30" s="67">
        <f t="shared" ref="O30:Q34" si="38">O31</f>
        <v>0</v>
      </c>
      <c r="P30" s="67">
        <f t="shared" si="38"/>
        <v>0</v>
      </c>
      <c r="Q30" s="67">
        <f t="shared" si="38"/>
        <v>0</v>
      </c>
      <c r="R30" s="100"/>
      <c r="S30" s="68">
        <f>S31</f>
        <v>0</v>
      </c>
      <c r="T30" s="67">
        <f t="shared" ref="T30:V34" si="39">T31</f>
        <v>0</v>
      </c>
      <c r="U30" s="67">
        <f t="shared" si="39"/>
        <v>0</v>
      </c>
      <c r="V30" s="67">
        <f t="shared" si="39"/>
        <v>0</v>
      </c>
      <c r="W30" s="68">
        <f>W31</f>
        <v>0</v>
      </c>
      <c r="X30" s="67">
        <f t="shared" ref="X30:AD34" si="40">X31</f>
        <v>0</v>
      </c>
      <c r="Y30" s="67">
        <f t="shared" si="40"/>
        <v>0</v>
      </c>
      <c r="Z30" s="67">
        <f t="shared" si="40"/>
        <v>0</v>
      </c>
      <c r="AA30" s="67"/>
      <c r="AB30" s="69"/>
      <c r="AC30" s="68">
        <f>AC31</f>
        <v>0</v>
      </c>
      <c r="AD30" s="67">
        <f t="shared" ref="AD30:AF34" si="41">AD31</f>
        <v>0</v>
      </c>
      <c r="AE30" s="67">
        <f t="shared" si="41"/>
        <v>0</v>
      </c>
      <c r="AF30" s="67">
        <f t="shared" si="41"/>
        <v>0</v>
      </c>
    </row>
    <row r="31" spans="1:33" ht="22.5" customHeight="1">
      <c r="A31" s="70"/>
      <c r="B31" s="71"/>
      <c r="C31" s="72"/>
      <c r="D31" s="73"/>
      <c r="E31" s="73"/>
      <c r="F31" s="74" t="s">
        <v>23</v>
      </c>
      <c r="G31" s="75"/>
      <c r="H31" s="75"/>
      <c r="I31" s="67">
        <f t="shared" ref="I31" si="42">SUM(I32)</f>
        <v>0</v>
      </c>
      <c r="J31" s="86">
        <f>K31+L31+M31</f>
        <v>0</v>
      </c>
      <c r="K31" s="76"/>
      <c r="L31" s="76"/>
      <c r="M31" s="76"/>
      <c r="N31" s="86">
        <f>O31+P31+Q31</f>
        <v>0</v>
      </c>
      <c r="O31" s="76"/>
      <c r="P31" s="76"/>
      <c r="Q31" s="76"/>
      <c r="R31" s="100"/>
      <c r="S31" s="86">
        <f>T31+U31+V31</f>
        <v>0</v>
      </c>
      <c r="T31" s="76"/>
      <c r="U31" s="76"/>
      <c r="V31" s="76"/>
      <c r="W31" s="86">
        <f>X31+Y31+Z31</f>
        <v>0</v>
      </c>
      <c r="X31" s="78">
        <f t="shared" ref="X31:Z31" si="43">O31-T31</f>
        <v>0</v>
      </c>
      <c r="Y31" s="78">
        <f t="shared" si="43"/>
        <v>0</v>
      </c>
      <c r="Z31" s="78">
        <f t="shared" si="43"/>
        <v>0</v>
      </c>
      <c r="AA31" s="76"/>
      <c r="AB31" s="79"/>
      <c r="AC31" s="86">
        <f>AD31+AE31+AF31</f>
        <v>0</v>
      </c>
      <c r="AD31" s="76"/>
      <c r="AE31" s="76"/>
      <c r="AF31" s="76"/>
    </row>
    <row r="32" spans="1:33" ht="21" customHeight="1">
      <c r="A32" s="70"/>
      <c r="B32" s="63" t="s">
        <v>54</v>
      </c>
      <c r="C32" s="64" t="s">
        <v>55</v>
      </c>
      <c r="D32" s="65" t="s">
        <v>50</v>
      </c>
      <c r="E32" s="65" t="s">
        <v>29</v>
      </c>
      <c r="F32" s="66" t="s">
        <v>23</v>
      </c>
      <c r="G32" s="66"/>
      <c r="H32" s="66"/>
      <c r="I32" s="100"/>
      <c r="J32" s="68">
        <f>J33</f>
        <v>0</v>
      </c>
      <c r="K32" s="67">
        <f t="shared" si="37"/>
        <v>0</v>
      </c>
      <c r="L32" s="67">
        <f t="shared" si="37"/>
        <v>0</v>
      </c>
      <c r="M32" s="67">
        <f t="shared" si="37"/>
        <v>0</v>
      </c>
      <c r="N32" s="68">
        <f>N33</f>
        <v>0</v>
      </c>
      <c r="O32" s="67">
        <f t="shared" si="38"/>
        <v>0</v>
      </c>
      <c r="P32" s="67">
        <f t="shared" si="38"/>
        <v>0</v>
      </c>
      <c r="Q32" s="67">
        <f t="shared" si="38"/>
        <v>0</v>
      </c>
      <c r="R32" s="100"/>
      <c r="S32" s="68">
        <f>S33</f>
        <v>0</v>
      </c>
      <c r="T32" s="67">
        <f t="shared" si="39"/>
        <v>0</v>
      </c>
      <c r="U32" s="67">
        <f t="shared" si="39"/>
        <v>0</v>
      </c>
      <c r="V32" s="67">
        <f t="shared" si="39"/>
        <v>0</v>
      </c>
      <c r="W32" s="68">
        <f>W33</f>
        <v>0</v>
      </c>
      <c r="X32" s="67">
        <f t="shared" si="40"/>
        <v>0</v>
      </c>
      <c r="Y32" s="67">
        <f t="shared" si="40"/>
        <v>0</v>
      </c>
      <c r="Z32" s="67">
        <f t="shared" si="40"/>
        <v>0</v>
      </c>
      <c r="AA32" s="67"/>
      <c r="AB32" s="69"/>
      <c r="AC32" s="68">
        <f>AC33</f>
        <v>0</v>
      </c>
      <c r="AD32" s="67">
        <f t="shared" si="41"/>
        <v>0</v>
      </c>
      <c r="AE32" s="67">
        <f t="shared" si="41"/>
        <v>0</v>
      </c>
      <c r="AF32" s="67">
        <f t="shared" si="41"/>
        <v>0</v>
      </c>
    </row>
    <row r="33" spans="1:32" ht="12.75" customHeight="1">
      <c r="A33" s="70"/>
      <c r="B33" s="71"/>
      <c r="C33" s="72"/>
      <c r="D33" s="73"/>
      <c r="E33" s="73"/>
      <c r="F33" s="74" t="s">
        <v>23</v>
      </c>
      <c r="G33" s="75" t="s">
        <v>56</v>
      </c>
      <c r="H33" s="75" t="s">
        <v>57</v>
      </c>
      <c r="I33" s="61">
        <f t="shared" ref="I33" si="44">I35+I36+I57+I61+I74+I76</f>
        <v>0</v>
      </c>
      <c r="J33" s="86">
        <f>K33+L33+M33</f>
        <v>0</v>
      </c>
      <c r="K33" s="103"/>
      <c r="L33" s="76"/>
      <c r="M33" s="76"/>
      <c r="N33" s="86">
        <f>O33+P33+Q33</f>
        <v>0</v>
      </c>
      <c r="O33" s="103"/>
      <c r="P33" s="76"/>
      <c r="Q33" s="76"/>
      <c r="R33" s="100"/>
      <c r="S33" s="86">
        <f>T33+U33+V33</f>
        <v>0</v>
      </c>
      <c r="T33" s="103"/>
      <c r="U33" s="76"/>
      <c r="V33" s="76"/>
      <c r="W33" s="86">
        <f>X33+Y33+Z33</f>
        <v>0</v>
      </c>
      <c r="X33" s="78">
        <f t="shared" ref="X33:Z33" si="45">O33-T33</f>
        <v>0</v>
      </c>
      <c r="Y33" s="78">
        <f t="shared" si="45"/>
        <v>0</v>
      </c>
      <c r="Z33" s="78">
        <f t="shared" si="45"/>
        <v>0</v>
      </c>
      <c r="AA33" s="76"/>
      <c r="AB33" s="79"/>
      <c r="AC33" s="86">
        <f>AD33+AE33+AF33</f>
        <v>0</v>
      </c>
      <c r="AD33" s="103"/>
      <c r="AE33" s="76"/>
      <c r="AF33" s="76"/>
    </row>
    <row r="34" spans="1:32">
      <c r="A34" s="70"/>
      <c r="B34" s="63" t="s">
        <v>58</v>
      </c>
      <c r="C34" s="64" t="s">
        <v>59</v>
      </c>
      <c r="D34" s="65" t="s">
        <v>50</v>
      </c>
      <c r="E34" s="65" t="s">
        <v>29</v>
      </c>
      <c r="F34" s="66" t="s">
        <v>23</v>
      </c>
      <c r="G34" s="66"/>
      <c r="H34" s="66"/>
      <c r="I34" s="104"/>
      <c r="J34" s="68">
        <f>J35</f>
        <v>0</v>
      </c>
      <c r="K34" s="67">
        <f t="shared" si="37"/>
        <v>0</v>
      </c>
      <c r="L34" s="67">
        <f t="shared" si="37"/>
        <v>0</v>
      </c>
      <c r="M34" s="67">
        <f t="shared" si="37"/>
        <v>0</v>
      </c>
      <c r="N34" s="68">
        <f>N35</f>
        <v>0</v>
      </c>
      <c r="O34" s="67">
        <f t="shared" si="38"/>
        <v>0</v>
      </c>
      <c r="P34" s="67">
        <f t="shared" si="38"/>
        <v>0</v>
      </c>
      <c r="Q34" s="67">
        <f t="shared" si="38"/>
        <v>0</v>
      </c>
      <c r="R34" s="100"/>
      <c r="S34" s="68">
        <f>S35</f>
        <v>0</v>
      </c>
      <c r="T34" s="67">
        <f t="shared" si="39"/>
        <v>0</v>
      </c>
      <c r="U34" s="67">
        <f t="shared" si="39"/>
        <v>0</v>
      </c>
      <c r="V34" s="67">
        <f t="shared" si="39"/>
        <v>0</v>
      </c>
      <c r="W34" s="68">
        <f>W35</f>
        <v>0</v>
      </c>
      <c r="X34" s="67">
        <f t="shared" si="40"/>
        <v>0</v>
      </c>
      <c r="Y34" s="67">
        <f t="shared" si="40"/>
        <v>0</v>
      </c>
      <c r="Z34" s="67">
        <f t="shared" si="40"/>
        <v>0</v>
      </c>
      <c r="AA34" s="67"/>
      <c r="AB34" s="69"/>
      <c r="AC34" s="68">
        <f>AC35</f>
        <v>0</v>
      </c>
      <c r="AD34" s="67">
        <f t="shared" si="41"/>
        <v>0</v>
      </c>
      <c r="AE34" s="67">
        <f t="shared" si="41"/>
        <v>0</v>
      </c>
      <c r="AF34" s="67">
        <f t="shared" si="41"/>
        <v>0</v>
      </c>
    </row>
    <row r="35" spans="1:32">
      <c r="A35" s="105"/>
      <c r="B35" s="71"/>
      <c r="C35" s="72"/>
      <c r="D35" s="73"/>
      <c r="E35" s="73"/>
      <c r="F35" s="74" t="s">
        <v>23</v>
      </c>
      <c r="G35" s="75"/>
      <c r="H35" s="75"/>
      <c r="I35" s="106"/>
      <c r="J35" s="77"/>
      <c r="K35" s="100"/>
      <c r="L35" s="100"/>
      <c r="M35" s="100"/>
      <c r="N35" s="86">
        <f>O35+P35+Q35</f>
        <v>0</v>
      </c>
      <c r="O35" s="100"/>
      <c r="P35" s="100"/>
      <c r="Q35" s="100"/>
      <c r="R35" s="100"/>
      <c r="S35" s="86">
        <f>T35+U35+V35</f>
        <v>0</v>
      </c>
      <c r="T35" s="100"/>
      <c r="U35" s="100"/>
      <c r="V35" s="100"/>
      <c r="W35" s="86">
        <f>X35+Y35+Z35</f>
        <v>0</v>
      </c>
      <c r="X35" s="78">
        <f t="shared" ref="X35:Z35" si="46">O35-T35</f>
        <v>0</v>
      </c>
      <c r="Y35" s="78">
        <f t="shared" si="46"/>
        <v>0</v>
      </c>
      <c r="Z35" s="78">
        <f t="shared" si="46"/>
        <v>0</v>
      </c>
      <c r="AA35" s="76"/>
      <c r="AB35" s="79"/>
      <c r="AC35" s="86">
        <f>AD35+AE35+AF35</f>
        <v>0</v>
      </c>
      <c r="AD35" s="100"/>
      <c r="AE35" s="100"/>
      <c r="AF35" s="100"/>
    </row>
    <row r="36" spans="1:32" ht="12.75" customHeight="1">
      <c r="A36" s="107">
        <v>2</v>
      </c>
      <c r="B36" s="108" t="s">
        <v>60</v>
      </c>
      <c r="C36" s="109" t="s">
        <v>61</v>
      </c>
      <c r="D36" s="59"/>
      <c r="E36" s="59"/>
      <c r="F36" s="60" t="s">
        <v>62</v>
      </c>
      <c r="G36" s="60" t="s">
        <v>24</v>
      </c>
      <c r="H36" s="60" t="s">
        <v>25</v>
      </c>
      <c r="I36" s="67"/>
      <c r="J36" s="61">
        <f t="shared" ref="J36:AA36" si="47">J38+J39+J56+J61+J67+J69</f>
        <v>95339.992879999991</v>
      </c>
      <c r="K36" s="61">
        <f t="shared" si="47"/>
        <v>7251.1559999999999</v>
      </c>
      <c r="L36" s="61">
        <f t="shared" si="47"/>
        <v>78705.524879999997</v>
      </c>
      <c r="M36" s="61">
        <f t="shared" si="47"/>
        <v>9383.3119999999999</v>
      </c>
      <c r="N36" s="61">
        <f t="shared" si="47"/>
        <v>126585.69721000001</v>
      </c>
      <c r="O36" s="61">
        <f t="shared" si="47"/>
        <v>29563.548650000001</v>
      </c>
      <c r="P36" s="61">
        <f t="shared" si="47"/>
        <v>88549.121279999992</v>
      </c>
      <c r="Q36" s="61">
        <f t="shared" si="47"/>
        <v>8473.0272800000002</v>
      </c>
      <c r="R36" s="61">
        <f t="shared" si="47"/>
        <v>0</v>
      </c>
      <c r="S36" s="61">
        <f t="shared" si="47"/>
        <v>125294.84103</v>
      </c>
      <c r="T36" s="61">
        <f t="shared" si="47"/>
        <v>29205.498519999997</v>
      </c>
      <c r="U36" s="61">
        <f t="shared" si="47"/>
        <v>87876.648390000002</v>
      </c>
      <c r="V36" s="61">
        <f t="shared" si="47"/>
        <v>8212.6941200000001</v>
      </c>
      <c r="W36" s="61">
        <f t="shared" si="47"/>
        <v>1290.8561800000002</v>
      </c>
      <c r="X36" s="61">
        <f t="shared" si="47"/>
        <v>358.05013000000002</v>
      </c>
      <c r="Y36" s="61">
        <f t="shared" si="47"/>
        <v>672.47289000000001</v>
      </c>
      <c r="Z36" s="61">
        <f t="shared" si="47"/>
        <v>260.33316000000013</v>
      </c>
      <c r="AA36" s="61">
        <f t="shared" si="47"/>
        <v>0</v>
      </c>
      <c r="AB36" s="110"/>
      <c r="AC36" s="61">
        <f t="shared" ref="AC36:AF36" si="48">AC38+AC39+AC56+AC61+AC67+AC69</f>
        <v>119402.224</v>
      </c>
      <c r="AD36" s="61">
        <f t="shared" si="48"/>
        <v>8675.4530000000013</v>
      </c>
      <c r="AE36" s="61">
        <f t="shared" si="48"/>
        <v>101908.284</v>
      </c>
      <c r="AF36" s="61">
        <f t="shared" si="48"/>
        <v>8818.487000000001</v>
      </c>
    </row>
    <row r="37" spans="1:32" ht="12.75" customHeight="1">
      <c r="A37" s="111"/>
      <c r="B37" s="63" t="s">
        <v>26</v>
      </c>
      <c r="C37" s="64" t="s">
        <v>63</v>
      </c>
      <c r="D37" s="65" t="s">
        <v>64</v>
      </c>
      <c r="E37" s="65" t="s">
        <v>29</v>
      </c>
      <c r="F37" s="66" t="s">
        <v>62</v>
      </c>
      <c r="G37" s="112"/>
      <c r="H37" s="112"/>
      <c r="I37" s="106"/>
      <c r="J37" s="113">
        <f t="shared" ref="J37:Z37" si="49">J38</f>
        <v>0</v>
      </c>
      <c r="K37" s="104">
        <f t="shared" si="49"/>
        <v>0</v>
      </c>
      <c r="L37" s="104">
        <f t="shared" si="49"/>
        <v>0</v>
      </c>
      <c r="M37" s="104">
        <f t="shared" si="49"/>
        <v>0</v>
      </c>
      <c r="N37" s="113">
        <f t="shared" si="49"/>
        <v>0</v>
      </c>
      <c r="O37" s="104">
        <f t="shared" si="49"/>
        <v>0</v>
      </c>
      <c r="P37" s="104">
        <f t="shared" si="49"/>
        <v>0</v>
      </c>
      <c r="Q37" s="104">
        <f t="shared" si="49"/>
        <v>0</v>
      </c>
      <c r="R37" s="104"/>
      <c r="S37" s="113">
        <f t="shared" si="49"/>
        <v>0</v>
      </c>
      <c r="T37" s="104">
        <f t="shared" si="49"/>
        <v>0</v>
      </c>
      <c r="U37" s="104">
        <f t="shared" si="49"/>
        <v>0</v>
      </c>
      <c r="V37" s="104">
        <f t="shared" si="49"/>
        <v>0</v>
      </c>
      <c r="W37" s="113">
        <f t="shared" si="49"/>
        <v>0</v>
      </c>
      <c r="X37" s="104">
        <f t="shared" si="49"/>
        <v>0</v>
      </c>
      <c r="Y37" s="104">
        <f t="shared" si="49"/>
        <v>0</v>
      </c>
      <c r="Z37" s="104">
        <f t="shared" si="49"/>
        <v>0</v>
      </c>
      <c r="AA37" s="104"/>
      <c r="AB37" s="69"/>
      <c r="AC37" s="113">
        <f t="shared" ref="AC37:AF37" si="50">AC38</f>
        <v>0</v>
      </c>
      <c r="AD37" s="104">
        <f t="shared" si="50"/>
        <v>0</v>
      </c>
      <c r="AE37" s="104">
        <f t="shared" si="50"/>
        <v>0</v>
      </c>
      <c r="AF37" s="104">
        <f t="shared" si="50"/>
        <v>0</v>
      </c>
    </row>
    <row r="38" spans="1:32" ht="12.75" customHeight="1">
      <c r="A38" s="114"/>
      <c r="B38" s="71"/>
      <c r="C38" s="72"/>
      <c r="D38" s="73"/>
      <c r="E38" s="73"/>
      <c r="F38" s="96" t="s">
        <v>62</v>
      </c>
      <c r="G38" s="96"/>
      <c r="H38" s="96"/>
      <c r="I38" s="106"/>
      <c r="J38" s="86">
        <f>K38+L38+M38</f>
        <v>0</v>
      </c>
      <c r="K38" s="106"/>
      <c r="L38" s="106"/>
      <c r="M38" s="106"/>
      <c r="N38" s="86">
        <f>O38+P38+Q38</f>
        <v>0</v>
      </c>
      <c r="O38" s="106"/>
      <c r="P38" s="106"/>
      <c r="Q38" s="106"/>
      <c r="R38" s="106"/>
      <c r="S38" s="86">
        <f>T38+U38+V38</f>
        <v>0</v>
      </c>
      <c r="T38" s="106"/>
      <c r="U38" s="106"/>
      <c r="V38" s="106"/>
      <c r="W38" s="86">
        <f>X38+Y38+Z38</f>
        <v>0</v>
      </c>
      <c r="X38" s="106"/>
      <c r="Y38" s="106"/>
      <c r="Z38" s="106"/>
      <c r="AA38" s="106"/>
      <c r="AB38" s="79"/>
      <c r="AC38" s="86">
        <f>AD38+AE38+AF38</f>
        <v>0</v>
      </c>
      <c r="AD38" s="106"/>
      <c r="AE38" s="106"/>
      <c r="AF38" s="106"/>
    </row>
    <row r="39" spans="1:32" ht="12.75" customHeight="1">
      <c r="A39" s="114"/>
      <c r="B39" s="63" t="s">
        <v>30</v>
      </c>
      <c r="C39" s="64" t="s">
        <v>65</v>
      </c>
      <c r="D39" s="65" t="s">
        <v>32</v>
      </c>
      <c r="E39" s="65" t="s">
        <v>29</v>
      </c>
      <c r="F39" s="112" t="s">
        <v>62</v>
      </c>
      <c r="G39" s="115"/>
      <c r="H39" s="112"/>
      <c r="I39" s="106"/>
      <c r="J39" s="68">
        <f t="shared" ref="J39:Q39" si="51">SUM(J40:J55)</f>
        <v>87542.964879999985</v>
      </c>
      <c r="K39" s="67">
        <f t="shared" ref="K39:M39" si="52">SUM(K40:K55)</f>
        <v>5425.9279999999999</v>
      </c>
      <c r="L39" s="67">
        <f t="shared" si="52"/>
        <v>76737.936879999994</v>
      </c>
      <c r="M39" s="67">
        <f t="shared" si="52"/>
        <v>5379.1</v>
      </c>
      <c r="N39" s="68">
        <f t="shared" si="51"/>
        <v>113847.96728000001</v>
      </c>
      <c r="O39" s="67">
        <f t="shared" si="51"/>
        <v>22002.577830000002</v>
      </c>
      <c r="P39" s="67">
        <f t="shared" si="51"/>
        <v>86665.989449999994</v>
      </c>
      <c r="Q39" s="67">
        <f t="shared" si="51"/>
        <v>5179.3999999999996</v>
      </c>
      <c r="R39" s="67"/>
      <c r="S39" s="68">
        <f t="shared" ref="S39:Z39" si="53">SUM(S40:S55)</f>
        <v>113521.95965999999</v>
      </c>
      <c r="T39" s="67">
        <f t="shared" ref="T39:V39" si="54">SUM(T40:T55)</f>
        <v>22001.42383</v>
      </c>
      <c r="U39" s="67">
        <f t="shared" si="54"/>
        <v>86361.289449999997</v>
      </c>
      <c r="V39" s="67">
        <f t="shared" si="54"/>
        <v>5159.2463799999996</v>
      </c>
      <c r="W39" s="68">
        <f t="shared" si="53"/>
        <v>326.00762000000003</v>
      </c>
      <c r="X39" s="67">
        <f t="shared" si="53"/>
        <v>1.1539999999999999</v>
      </c>
      <c r="Y39" s="67">
        <f t="shared" si="53"/>
        <v>304.7</v>
      </c>
      <c r="Z39" s="67">
        <f t="shared" si="53"/>
        <v>20.153620000000046</v>
      </c>
      <c r="AA39" s="67"/>
      <c r="AB39" s="69"/>
      <c r="AC39" s="68">
        <f t="shared" ref="AC39:AF39" si="55">SUM(AC40:AC55)</f>
        <v>114383.924</v>
      </c>
      <c r="AD39" s="67">
        <f t="shared" si="55"/>
        <v>7938.5840000000007</v>
      </c>
      <c r="AE39" s="67">
        <f t="shared" si="55"/>
        <v>100992.74</v>
      </c>
      <c r="AF39" s="67">
        <f t="shared" si="55"/>
        <v>5452.6</v>
      </c>
    </row>
    <row r="40" spans="1:32">
      <c r="A40" s="114"/>
      <c r="B40" s="81"/>
      <c r="C40" s="95"/>
      <c r="D40" s="83"/>
      <c r="E40" s="83"/>
      <c r="F40" s="84" t="s">
        <v>62</v>
      </c>
      <c r="G40" s="84" t="s">
        <v>66</v>
      </c>
      <c r="H40" s="84" t="s">
        <v>25</v>
      </c>
      <c r="I40" s="106"/>
      <c r="J40" s="86">
        <f>K40+L40+M40</f>
        <v>1204.8779999999999</v>
      </c>
      <c r="K40" s="98">
        <v>1204.8779999999999</v>
      </c>
      <c r="L40" s="106"/>
      <c r="M40" s="106"/>
      <c r="N40" s="86">
        <f>O40+P40+Q40</f>
        <v>4889.3900800000001</v>
      </c>
      <c r="O40" s="98">
        <v>4889.3900800000001</v>
      </c>
      <c r="P40" s="106"/>
      <c r="Q40" s="106"/>
      <c r="R40" s="106"/>
      <c r="S40" s="86">
        <f>T40+U40+V40</f>
        <v>4889.3900800000001</v>
      </c>
      <c r="T40" s="98">
        <v>4889.3900800000001</v>
      </c>
      <c r="U40" s="106"/>
      <c r="V40" s="106"/>
      <c r="W40" s="86">
        <f>X40+Y40+Z40</f>
        <v>0</v>
      </c>
      <c r="X40" s="78">
        <f t="shared" ref="X40:Z55" si="56">O40-T40</f>
        <v>0</v>
      </c>
      <c r="Y40" s="78">
        <f t="shared" si="56"/>
        <v>0</v>
      </c>
      <c r="Z40" s="78">
        <f t="shared" si="56"/>
        <v>0</v>
      </c>
      <c r="AA40" s="106"/>
      <c r="AB40" s="79"/>
      <c r="AC40" s="86">
        <f>AD40+AE40+AF40</f>
        <v>1103.8610000000001</v>
      </c>
      <c r="AD40" s="98">
        <v>1103.8610000000001</v>
      </c>
      <c r="AE40" s="106"/>
      <c r="AF40" s="106"/>
    </row>
    <row r="41" spans="1:32">
      <c r="A41" s="114"/>
      <c r="B41" s="81"/>
      <c r="C41" s="95"/>
      <c r="D41" s="83"/>
      <c r="E41" s="83"/>
      <c r="F41" s="97" t="s">
        <v>62</v>
      </c>
      <c r="G41" s="84" t="s">
        <v>67</v>
      </c>
      <c r="H41" s="84" t="s">
        <v>25</v>
      </c>
      <c r="I41" s="85"/>
      <c r="J41" s="86">
        <f t="shared" ref="J41:J54" si="57">K41+L41+M41</f>
        <v>2530.3339999999998</v>
      </c>
      <c r="K41" s="98">
        <v>2530.3339999999998</v>
      </c>
      <c r="L41" s="106"/>
      <c r="M41" s="106"/>
      <c r="N41" s="86">
        <f t="shared" ref="N41:N52" si="58">O41+P41+Q41</f>
        <v>8547.3800900000006</v>
      </c>
      <c r="O41" s="98">
        <v>8547.3800900000006</v>
      </c>
      <c r="P41" s="106"/>
      <c r="Q41" s="106"/>
      <c r="R41" s="106"/>
      <c r="S41" s="86">
        <f t="shared" ref="S41:S52" si="59">T41+U41+V41</f>
        <v>8547.3800900000006</v>
      </c>
      <c r="T41" s="98">
        <v>8547.3800900000006</v>
      </c>
      <c r="U41" s="106"/>
      <c r="V41" s="106"/>
      <c r="W41" s="86">
        <f t="shared" ref="W41:W52" si="60">X41+Y41+Z41</f>
        <v>0</v>
      </c>
      <c r="X41" s="78">
        <f t="shared" si="56"/>
        <v>0</v>
      </c>
      <c r="Y41" s="78">
        <f t="shared" si="56"/>
        <v>0</v>
      </c>
      <c r="Z41" s="78">
        <f t="shared" si="56"/>
        <v>0</v>
      </c>
      <c r="AA41" s="106"/>
      <c r="AB41" s="79"/>
      <c r="AC41" s="86">
        <f t="shared" ref="AC41:AC52" si="61">AD41+AE41+AF41</f>
        <v>2108.8960000000002</v>
      </c>
      <c r="AD41" s="98">
        <v>2108.8960000000002</v>
      </c>
      <c r="AE41" s="106"/>
      <c r="AF41" s="106"/>
    </row>
    <row r="42" spans="1:32">
      <c r="A42" s="114"/>
      <c r="B42" s="81"/>
      <c r="C42" s="95"/>
      <c r="D42" s="83"/>
      <c r="E42" s="83"/>
      <c r="F42" s="84" t="s">
        <v>62</v>
      </c>
      <c r="G42" s="97" t="s">
        <v>68</v>
      </c>
      <c r="H42" s="97" t="s">
        <v>25</v>
      </c>
      <c r="I42" s="106"/>
      <c r="J42" s="86">
        <f t="shared" si="57"/>
        <v>937.99900000000002</v>
      </c>
      <c r="K42" s="98">
        <v>937.99900000000002</v>
      </c>
      <c r="L42" s="106"/>
      <c r="M42" s="106"/>
      <c r="N42" s="86">
        <f t="shared" si="58"/>
        <v>3628.3568100000002</v>
      </c>
      <c r="O42" s="98">
        <v>3529.3568100000002</v>
      </c>
      <c r="P42" s="106">
        <v>99</v>
      </c>
      <c r="Q42" s="106"/>
      <c r="R42" s="106"/>
      <c r="S42" s="86">
        <f t="shared" si="59"/>
        <v>3628.3568100000002</v>
      </c>
      <c r="T42" s="98">
        <v>3529.3568100000002</v>
      </c>
      <c r="U42" s="106">
        <v>99</v>
      </c>
      <c r="V42" s="106"/>
      <c r="W42" s="86">
        <f t="shared" si="60"/>
        <v>0</v>
      </c>
      <c r="X42" s="78">
        <f t="shared" si="56"/>
        <v>0</v>
      </c>
      <c r="Y42" s="78">
        <f t="shared" si="56"/>
        <v>0</v>
      </c>
      <c r="Z42" s="78">
        <f t="shared" si="56"/>
        <v>0</v>
      </c>
      <c r="AA42" s="106"/>
      <c r="AB42" s="79"/>
      <c r="AC42" s="86">
        <f t="shared" si="61"/>
        <v>1344.125</v>
      </c>
      <c r="AD42" s="98">
        <v>1344.125</v>
      </c>
      <c r="AE42" s="106"/>
      <c r="AF42" s="106"/>
    </row>
    <row r="43" spans="1:32">
      <c r="A43" s="114"/>
      <c r="B43" s="81"/>
      <c r="C43" s="95"/>
      <c r="D43" s="83"/>
      <c r="E43" s="83"/>
      <c r="F43" s="84" t="s">
        <v>62</v>
      </c>
      <c r="G43" s="97" t="s">
        <v>69</v>
      </c>
      <c r="H43" s="97" t="s">
        <v>25</v>
      </c>
      <c r="I43" s="106"/>
      <c r="J43" s="86">
        <f t="shared" si="57"/>
        <v>748.15700000000004</v>
      </c>
      <c r="K43" s="98">
        <v>748.15700000000004</v>
      </c>
      <c r="L43" s="106"/>
      <c r="M43" s="106"/>
      <c r="N43" s="86">
        <f t="shared" si="58"/>
        <v>4450.3308500000003</v>
      </c>
      <c r="O43" s="98">
        <v>4450.3308500000003</v>
      </c>
      <c r="P43" s="106"/>
      <c r="Q43" s="106"/>
      <c r="R43" s="106"/>
      <c r="S43" s="86">
        <f t="shared" si="59"/>
        <v>4450.3308500000003</v>
      </c>
      <c r="T43" s="98">
        <v>4450.3308500000003</v>
      </c>
      <c r="U43" s="106"/>
      <c r="V43" s="106"/>
      <c r="W43" s="86">
        <f t="shared" si="60"/>
        <v>0</v>
      </c>
      <c r="X43" s="78">
        <f t="shared" si="56"/>
        <v>0</v>
      </c>
      <c r="Y43" s="78">
        <f t="shared" si="56"/>
        <v>0</v>
      </c>
      <c r="Z43" s="78">
        <f t="shared" si="56"/>
        <v>0</v>
      </c>
      <c r="AA43" s="106"/>
      <c r="AB43" s="79"/>
      <c r="AC43" s="86">
        <f t="shared" si="61"/>
        <v>664.58600000000001</v>
      </c>
      <c r="AD43" s="98">
        <v>664.58600000000001</v>
      </c>
      <c r="AE43" s="106"/>
      <c r="AF43" s="106"/>
    </row>
    <row r="44" spans="1:32">
      <c r="A44" s="114"/>
      <c r="B44" s="81"/>
      <c r="C44" s="95"/>
      <c r="D44" s="83"/>
      <c r="E44" s="83"/>
      <c r="F44" s="84" t="s">
        <v>62</v>
      </c>
      <c r="G44" s="97" t="s">
        <v>70</v>
      </c>
      <c r="H44" s="97" t="s">
        <v>25</v>
      </c>
      <c r="I44" s="106"/>
      <c r="J44" s="86">
        <f t="shared" si="57"/>
        <v>0</v>
      </c>
      <c r="K44" s="98"/>
      <c r="L44" s="98"/>
      <c r="M44" s="106"/>
      <c r="N44" s="86">
        <f t="shared" si="58"/>
        <v>304.7</v>
      </c>
      <c r="O44" s="98"/>
      <c r="P44" s="98">
        <v>304.7</v>
      </c>
      <c r="Q44" s="106"/>
      <c r="R44" s="106"/>
      <c r="S44" s="86">
        <f t="shared" si="59"/>
        <v>0</v>
      </c>
      <c r="T44" s="98"/>
      <c r="U44" s="98"/>
      <c r="V44" s="106"/>
      <c r="W44" s="86">
        <f t="shared" si="60"/>
        <v>304.7</v>
      </c>
      <c r="X44" s="78">
        <f t="shared" si="56"/>
        <v>0</v>
      </c>
      <c r="Y44" s="78">
        <f t="shared" si="56"/>
        <v>304.7</v>
      </c>
      <c r="Z44" s="78">
        <f t="shared" si="56"/>
        <v>0</v>
      </c>
      <c r="AA44" s="106"/>
      <c r="AB44" s="79"/>
      <c r="AC44" s="86">
        <f t="shared" si="61"/>
        <v>0</v>
      </c>
      <c r="AD44" s="98"/>
      <c r="AE44" s="98"/>
      <c r="AF44" s="106"/>
    </row>
    <row r="45" spans="1:32">
      <c r="A45" s="114"/>
      <c r="B45" s="81"/>
      <c r="C45" s="95"/>
      <c r="D45" s="83"/>
      <c r="E45" s="83"/>
      <c r="F45" s="84" t="s">
        <v>62</v>
      </c>
      <c r="G45" s="97" t="s">
        <v>71</v>
      </c>
      <c r="H45" s="97" t="s">
        <v>25</v>
      </c>
      <c r="I45" s="106"/>
      <c r="J45" s="86">
        <f t="shared" si="57"/>
        <v>511.70188000000002</v>
      </c>
      <c r="K45" s="106"/>
      <c r="L45" s="98">
        <v>511.70188000000002</v>
      </c>
      <c r="M45" s="106"/>
      <c r="N45" s="86">
        <f t="shared" si="58"/>
        <v>559.46573999999998</v>
      </c>
      <c r="O45" s="106"/>
      <c r="P45" s="98">
        <v>559.46573999999998</v>
      </c>
      <c r="Q45" s="106"/>
      <c r="R45" s="106"/>
      <c r="S45" s="86">
        <f t="shared" si="59"/>
        <v>559.46573999999998</v>
      </c>
      <c r="T45" s="106"/>
      <c r="U45" s="98">
        <v>559.46573999999998</v>
      </c>
      <c r="V45" s="106"/>
      <c r="W45" s="86">
        <f t="shared" si="60"/>
        <v>0</v>
      </c>
      <c r="X45" s="78">
        <f t="shared" si="56"/>
        <v>0</v>
      </c>
      <c r="Y45" s="78">
        <f t="shared" si="56"/>
        <v>0</v>
      </c>
      <c r="Z45" s="78">
        <f t="shared" si="56"/>
        <v>0</v>
      </c>
      <c r="AA45" s="106"/>
      <c r="AB45" s="79"/>
      <c r="AC45" s="86">
        <f t="shared" si="61"/>
        <v>0</v>
      </c>
      <c r="AD45" s="106"/>
      <c r="AE45" s="98"/>
      <c r="AF45" s="106"/>
    </row>
    <row r="46" spans="1:32">
      <c r="A46" s="114"/>
      <c r="B46" s="81"/>
      <c r="C46" s="95"/>
      <c r="D46" s="83"/>
      <c r="E46" s="83"/>
      <c r="F46" s="84" t="s">
        <v>62</v>
      </c>
      <c r="G46" s="97" t="s">
        <v>72</v>
      </c>
      <c r="H46" s="97" t="s">
        <v>25</v>
      </c>
      <c r="I46" s="106"/>
      <c r="J46" s="86">
        <f t="shared" si="57"/>
        <v>0</v>
      </c>
      <c r="K46" s="106"/>
      <c r="L46" s="98"/>
      <c r="M46" s="106"/>
      <c r="N46" s="86">
        <f t="shared" si="58"/>
        <v>0</v>
      </c>
      <c r="O46" s="106"/>
      <c r="P46" s="116"/>
      <c r="Q46" s="106"/>
      <c r="R46" s="106"/>
      <c r="S46" s="86">
        <f t="shared" si="59"/>
        <v>0</v>
      </c>
      <c r="T46" s="106"/>
      <c r="U46" s="116"/>
      <c r="V46" s="106"/>
      <c r="W46" s="86">
        <f t="shared" si="60"/>
        <v>0</v>
      </c>
      <c r="X46" s="78">
        <f t="shared" si="56"/>
        <v>0</v>
      </c>
      <c r="Y46" s="78">
        <f t="shared" si="56"/>
        <v>0</v>
      </c>
      <c r="Z46" s="78">
        <f t="shared" si="56"/>
        <v>0</v>
      </c>
      <c r="AA46" s="106"/>
      <c r="AB46" s="79"/>
      <c r="AC46" s="86">
        <f t="shared" si="61"/>
        <v>1930.1659999999999</v>
      </c>
      <c r="AD46" s="106">
        <v>1930.1659999999999</v>
      </c>
      <c r="AE46" s="116"/>
      <c r="AF46" s="106"/>
    </row>
    <row r="47" spans="1:32">
      <c r="A47" s="114"/>
      <c r="B47" s="81"/>
      <c r="C47" s="95"/>
      <c r="D47" s="83"/>
      <c r="E47" s="83"/>
      <c r="F47" s="84" t="s">
        <v>62</v>
      </c>
      <c r="G47" s="97" t="s">
        <v>73</v>
      </c>
      <c r="H47" s="97" t="s">
        <v>25</v>
      </c>
      <c r="I47" s="106"/>
      <c r="J47" s="86">
        <f t="shared" si="57"/>
        <v>1764.4949999999999</v>
      </c>
      <c r="K47" s="106"/>
      <c r="L47" s="98">
        <v>1764.4949999999999</v>
      </c>
      <c r="M47" s="106"/>
      <c r="N47" s="86">
        <f t="shared" si="58"/>
        <v>1665.713</v>
      </c>
      <c r="O47" s="106"/>
      <c r="P47" s="98">
        <v>1665.713</v>
      </c>
      <c r="Q47" s="106"/>
      <c r="R47" s="106"/>
      <c r="S47" s="86">
        <f t="shared" si="59"/>
        <v>1665.713</v>
      </c>
      <c r="T47" s="106"/>
      <c r="U47" s="98">
        <v>1665.713</v>
      </c>
      <c r="V47" s="106"/>
      <c r="W47" s="86">
        <f t="shared" si="60"/>
        <v>0</v>
      </c>
      <c r="X47" s="78">
        <f t="shared" si="56"/>
        <v>0</v>
      </c>
      <c r="Y47" s="78">
        <f t="shared" si="56"/>
        <v>0</v>
      </c>
      <c r="Z47" s="78">
        <f t="shared" si="56"/>
        <v>0</v>
      </c>
      <c r="AA47" s="106"/>
      <c r="AB47" s="79"/>
      <c r="AC47" s="86">
        <f t="shared" si="61"/>
        <v>1545.319</v>
      </c>
      <c r="AD47" s="106"/>
      <c r="AE47" s="98">
        <f>1213.68+331.639</f>
        <v>1545.319</v>
      </c>
      <c r="AF47" s="106"/>
    </row>
    <row r="48" spans="1:32">
      <c r="A48" s="114"/>
      <c r="B48" s="81"/>
      <c r="C48" s="95"/>
      <c r="D48" s="83"/>
      <c r="E48" s="83"/>
      <c r="F48" s="97" t="s">
        <v>62</v>
      </c>
      <c r="G48" s="97" t="s">
        <v>74</v>
      </c>
      <c r="H48" s="97" t="s">
        <v>25</v>
      </c>
      <c r="I48" s="106"/>
      <c r="J48" s="86">
        <f t="shared" si="57"/>
        <v>45724.1</v>
      </c>
      <c r="K48" s="106"/>
      <c r="L48" s="98">
        <v>45724.1</v>
      </c>
      <c r="M48" s="106"/>
      <c r="N48" s="86">
        <f t="shared" si="58"/>
        <v>53794.400000000001</v>
      </c>
      <c r="O48" s="106"/>
      <c r="P48" s="98">
        <v>53794.400000000001</v>
      </c>
      <c r="Q48" s="106"/>
      <c r="R48" s="106"/>
      <c r="S48" s="86">
        <f t="shared" si="59"/>
        <v>53794.400000000001</v>
      </c>
      <c r="T48" s="106"/>
      <c r="U48" s="98">
        <v>53794.400000000001</v>
      </c>
      <c r="V48" s="106"/>
      <c r="W48" s="86">
        <f t="shared" si="60"/>
        <v>0</v>
      </c>
      <c r="X48" s="78">
        <f t="shared" si="56"/>
        <v>0</v>
      </c>
      <c r="Y48" s="78">
        <f t="shared" si="56"/>
        <v>0</v>
      </c>
      <c r="Z48" s="78">
        <f t="shared" si="56"/>
        <v>0</v>
      </c>
      <c r="AA48" s="106"/>
      <c r="AB48" s="79"/>
      <c r="AC48" s="86">
        <f t="shared" si="61"/>
        <v>59826.9</v>
      </c>
      <c r="AD48" s="106"/>
      <c r="AE48" s="98">
        <f>3066.55+56760.35</f>
        <v>59826.9</v>
      </c>
      <c r="AF48" s="106"/>
    </row>
    <row r="49" spans="1:33">
      <c r="A49" s="114"/>
      <c r="B49" s="81"/>
      <c r="C49" s="95"/>
      <c r="D49" s="83"/>
      <c r="E49" s="83"/>
      <c r="F49" s="97" t="s">
        <v>62</v>
      </c>
      <c r="G49" s="97" t="s">
        <v>75</v>
      </c>
      <c r="H49" s="97" t="s">
        <v>25</v>
      </c>
      <c r="I49" s="106"/>
      <c r="J49" s="86">
        <f t="shared" si="57"/>
        <v>5379.1</v>
      </c>
      <c r="K49" s="106"/>
      <c r="L49" s="98"/>
      <c r="M49" s="106">
        <v>5379.1</v>
      </c>
      <c r="N49" s="86">
        <f t="shared" si="58"/>
        <v>5179.3999999999996</v>
      </c>
      <c r="O49" s="106"/>
      <c r="P49" s="98"/>
      <c r="Q49" s="106">
        <v>5179.3999999999996</v>
      </c>
      <c r="R49" s="106"/>
      <c r="S49" s="86">
        <f t="shared" si="59"/>
        <v>5159.2463799999996</v>
      </c>
      <c r="T49" s="106"/>
      <c r="U49" s="98"/>
      <c r="V49" s="106">
        <v>5159.2463799999996</v>
      </c>
      <c r="W49" s="86">
        <f t="shared" si="60"/>
        <v>20.153620000000046</v>
      </c>
      <c r="X49" s="78">
        <f t="shared" si="56"/>
        <v>0</v>
      </c>
      <c r="Y49" s="78">
        <f t="shared" si="56"/>
        <v>0</v>
      </c>
      <c r="Z49" s="78">
        <f t="shared" si="56"/>
        <v>20.153620000000046</v>
      </c>
      <c r="AA49" s="106"/>
      <c r="AB49" s="79"/>
      <c r="AC49" s="86">
        <f t="shared" si="61"/>
        <v>5452.6</v>
      </c>
      <c r="AD49" s="106"/>
      <c r="AE49" s="98"/>
      <c r="AF49" s="106">
        <f>421.848+5030.752</f>
        <v>5452.6</v>
      </c>
    </row>
    <row r="50" spans="1:33">
      <c r="A50" s="114"/>
      <c r="B50" s="81"/>
      <c r="C50" s="95"/>
      <c r="D50" s="83"/>
      <c r="E50" s="83"/>
      <c r="F50" s="97" t="s">
        <v>62</v>
      </c>
      <c r="G50" s="97" t="s">
        <v>76</v>
      </c>
      <c r="H50" s="97" t="s">
        <v>25</v>
      </c>
      <c r="I50" s="106"/>
      <c r="J50" s="86">
        <f t="shared" si="57"/>
        <v>960.2</v>
      </c>
      <c r="K50" s="106"/>
      <c r="L50" s="98">
        <v>960.2</v>
      </c>
      <c r="M50" s="106"/>
      <c r="N50" s="86">
        <f t="shared" si="58"/>
        <v>861.1</v>
      </c>
      <c r="O50" s="106"/>
      <c r="P50" s="98">
        <v>861.1</v>
      </c>
      <c r="Q50" s="106"/>
      <c r="R50" s="106"/>
      <c r="S50" s="86">
        <f t="shared" si="59"/>
        <v>861.1</v>
      </c>
      <c r="T50" s="106"/>
      <c r="U50" s="98">
        <v>861.1</v>
      </c>
      <c r="V50" s="106"/>
      <c r="W50" s="86">
        <f t="shared" si="60"/>
        <v>0</v>
      </c>
      <c r="X50" s="78">
        <f t="shared" si="56"/>
        <v>0</v>
      </c>
      <c r="Y50" s="78">
        <f t="shared" si="56"/>
        <v>0</v>
      </c>
      <c r="Z50" s="78">
        <f t="shared" si="56"/>
        <v>0</v>
      </c>
      <c r="AA50" s="106"/>
      <c r="AB50" s="79"/>
      <c r="AC50" s="86">
        <f t="shared" si="61"/>
        <v>960.19999999999993</v>
      </c>
      <c r="AD50" s="106"/>
      <c r="AE50" s="98">
        <f>31.04+929.16</f>
        <v>960.19999999999993</v>
      </c>
      <c r="AF50" s="106"/>
    </row>
    <row r="51" spans="1:33">
      <c r="A51" s="114"/>
      <c r="B51" s="81"/>
      <c r="C51" s="95"/>
      <c r="D51" s="83"/>
      <c r="E51" s="83"/>
      <c r="F51" s="97" t="s">
        <v>62</v>
      </c>
      <c r="G51" s="97" t="s">
        <v>77</v>
      </c>
      <c r="H51" s="97" t="s">
        <v>25</v>
      </c>
      <c r="I51" s="106"/>
      <c r="J51" s="86">
        <f t="shared" si="57"/>
        <v>0</v>
      </c>
      <c r="K51" s="106"/>
      <c r="L51" s="98"/>
      <c r="M51" s="106"/>
      <c r="N51" s="86">
        <f t="shared" si="58"/>
        <v>107.65766000000001</v>
      </c>
      <c r="O51" s="106"/>
      <c r="P51" s="98">
        <v>107.65766000000001</v>
      </c>
      <c r="Q51" s="106"/>
      <c r="R51" s="106"/>
      <c r="S51" s="86">
        <f t="shared" si="59"/>
        <v>107.65766000000001</v>
      </c>
      <c r="T51" s="106"/>
      <c r="U51" s="98">
        <v>107.65766000000001</v>
      </c>
      <c r="V51" s="106"/>
      <c r="W51" s="86">
        <f t="shared" si="60"/>
        <v>0</v>
      </c>
      <c r="X51" s="78">
        <f t="shared" si="56"/>
        <v>0</v>
      </c>
      <c r="Y51" s="78">
        <f t="shared" si="56"/>
        <v>0</v>
      </c>
      <c r="Z51" s="78">
        <f t="shared" si="56"/>
        <v>0</v>
      </c>
      <c r="AA51" s="106"/>
      <c r="AB51" s="79"/>
      <c r="AC51" s="86">
        <f t="shared" si="61"/>
        <v>0</v>
      </c>
      <c r="AD51" s="106"/>
      <c r="AE51" s="98"/>
      <c r="AF51" s="106"/>
    </row>
    <row r="52" spans="1:33">
      <c r="A52" s="114"/>
      <c r="B52" s="81"/>
      <c r="C52" s="95"/>
      <c r="D52" s="83"/>
      <c r="E52" s="83"/>
      <c r="F52" s="97" t="s">
        <v>62</v>
      </c>
      <c r="G52" s="97" t="s">
        <v>78</v>
      </c>
      <c r="H52" s="97" t="s">
        <v>25</v>
      </c>
      <c r="I52" s="106"/>
      <c r="J52" s="86">
        <f t="shared" si="57"/>
        <v>0</v>
      </c>
      <c r="K52" s="106"/>
      <c r="L52" s="98"/>
      <c r="M52" s="106"/>
      <c r="N52" s="86">
        <f t="shared" si="58"/>
        <v>611.05304999999998</v>
      </c>
      <c r="O52" s="106"/>
      <c r="P52" s="98">
        <v>611.05304999999998</v>
      </c>
      <c r="Q52" s="106"/>
      <c r="R52" s="106"/>
      <c r="S52" s="86">
        <f t="shared" si="59"/>
        <v>611.05304999999998</v>
      </c>
      <c r="T52" s="106"/>
      <c r="U52" s="98">
        <v>611.05304999999998</v>
      </c>
      <c r="V52" s="106"/>
      <c r="W52" s="86">
        <f t="shared" si="60"/>
        <v>0</v>
      </c>
      <c r="X52" s="78">
        <f t="shared" si="56"/>
        <v>0</v>
      </c>
      <c r="Y52" s="78">
        <f t="shared" si="56"/>
        <v>0</v>
      </c>
      <c r="Z52" s="78">
        <f t="shared" si="56"/>
        <v>0</v>
      </c>
      <c r="AA52" s="106"/>
      <c r="AB52" s="79"/>
      <c r="AC52" s="86">
        <f t="shared" si="61"/>
        <v>99.8</v>
      </c>
      <c r="AD52" s="106"/>
      <c r="AE52" s="98">
        <v>99.8</v>
      </c>
      <c r="AF52" s="106"/>
    </row>
    <row r="53" spans="1:33" ht="12.75" customHeight="1">
      <c r="A53" s="114"/>
      <c r="B53" s="81"/>
      <c r="C53" s="95"/>
      <c r="D53" s="83"/>
      <c r="E53" s="83"/>
      <c r="F53" s="96" t="s">
        <v>62</v>
      </c>
      <c r="G53" s="97" t="s">
        <v>79</v>
      </c>
      <c r="H53" s="96" t="s">
        <v>25</v>
      </c>
      <c r="I53" s="106"/>
      <c r="J53" s="86">
        <f t="shared" si="57"/>
        <v>228</v>
      </c>
      <c r="K53" s="106">
        <v>4.5599999999999996</v>
      </c>
      <c r="L53" s="106">
        <v>223.44</v>
      </c>
      <c r="M53" s="106"/>
      <c r="N53" s="86">
        <f>O53+P53+Q53</f>
        <v>191.154</v>
      </c>
      <c r="O53" s="106">
        <v>4.9539999999999997</v>
      </c>
      <c r="P53" s="98">
        <v>186.2</v>
      </c>
      <c r="Q53" s="106"/>
      <c r="R53" s="106"/>
      <c r="S53" s="86">
        <f>T53+U53+V53</f>
        <v>190</v>
      </c>
      <c r="T53" s="106">
        <v>3.8</v>
      </c>
      <c r="U53" s="98">
        <v>186.2</v>
      </c>
      <c r="V53" s="106"/>
      <c r="W53" s="86">
        <f>X53+Y53+Z53</f>
        <v>1.1539999999999999</v>
      </c>
      <c r="X53" s="78">
        <f>O53-T53</f>
        <v>1.1539999999999999</v>
      </c>
      <c r="Y53" s="78">
        <f t="shared" si="56"/>
        <v>0</v>
      </c>
      <c r="Z53" s="78">
        <f t="shared" si="56"/>
        <v>0</v>
      </c>
      <c r="AA53" s="106"/>
      <c r="AB53" s="79"/>
      <c r="AC53" s="86">
        <f>AD53+AE53+AF53</f>
        <v>292.77100000000002</v>
      </c>
      <c r="AD53" s="106">
        <v>5.8559999999999999</v>
      </c>
      <c r="AE53" s="106">
        <v>286.91500000000002</v>
      </c>
      <c r="AF53" s="106"/>
    </row>
    <row r="54" spans="1:33">
      <c r="A54" s="114"/>
      <c r="B54" s="81"/>
      <c r="C54" s="95"/>
      <c r="D54" s="83"/>
      <c r="E54" s="83"/>
      <c r="F54" s="96" t="s">
        <v>62</v>
      </c>
      <c r="G54" s="97" t="s">
        <v>80</v>
      </c>
      <c r="H54" s="96" t="s">
        <v>25</v>
      </c>
      <c r="I54" s="106"/>
      <c r="J54" s="86">
        <f t="shared" si="57"/>
        <v>27554</v>
      </c>
      <c r="K54" s="106"/>
      <c r="L54" s="106">
        <v>27554</v>
      </c>
      <c r="M54" s="106"/>
      <c r="N54" s="86">
        <f>O54+P54+Q54</f>
        <v>29057.866000000002</v>
      </c>
      <c r="O54" s="106">
        <v>581.16600000000005</v>
      </c>
      <c r="P54" s="98">
        <v>28476.7</v>
      </c>
      <c r="Q54" s="106"/>
      <c r="R54" s="106"/>
      <c r="S54" s="86">
        <f>T54+U54+V54</f>
        <v>29057.866000000002</v>
      </c>
      <c r="T54" s="106">
        <v>581.16600000000005</v>
      </c>
      <c r="U54" s="98">
        <v>28476.7</v>
      </c>
      <c r="V54" s="106"/>
      <c r="W54" s="86">
        <f>X54+Y54+Z54</f>
        <v>0</v>
      </c>
      <c r="X54" s="78">
        <f t="shared" si="56"/>
        <v>0</v>
      </c>
      <c r="Y54" s="78">
        <f t="shared" si="56"/>
        <v>0</v>
      </c>
      <c r="Z54" s="78">
        <f t="shared" si="56"/>
        <v>0</v>
      </c>
      <c r="AA54" s="106"/>
      <c r="AB54" s="79"/>
      <c r="AC54" s="86">
        <f>AD54+AE54+AF54</f>
        <v>39054.699999999997</v>
      </c>
      <c r="AD54" s="106">
        <v>781.09400000000005</v>
      </c>
      <c r="AE54" s="98">
        <v>38273.606</v>
      </c>
      <c r="AF54" s="106"/>
    </row>
    <row r="55" spans="1:33">
      <c r="A55" s="114"/>
      <c r="B55" s="71"/>
      <c r="C55" s="72"/>
      <c r="D55" s="73"/>
      <c r="E55" s="73"/>
      <c r="F55" s="97" t="s">
        <v>62</v>
      </c>
      <c r="G55" s="97" t="s">
        <v>79</v>
      </c>
      <c r="H55" s="97" t="s">
        <v>25</v>
      </c>
      <c r="I55" s="106"/>
      <c r="J55" s="86">
        <f>K55+L55+M55</f>
        <v>0</v>
      </c>
      <c r="K55" s="106"/>
      <c r="L55" s="98"/>
      <c r="M55" s="106"/>
      <c r="N55" s="86">
        <f>O55+P55+Q55</f>
        <v>0</v>
      </c>
      <c r="O55" s="106"/>
      <c r="P55" s="98"/>
      <c r="Q55" s="106"/>
      <c r="R55" s="106"/>
      <c r="S55" s="86">
        <f>T55+U55+V55</f>
        <v>0</v>
      </c>
      <c r="T55" s="106"/>
      <c r="U55" s="98"/>
      <c r="V55" s="106"/>
      <c r="W55" s="86">
        <f>X55+Y55+Z55</f>
        <v>0</v>
      </c>
      <c r="X55" s="78">
        <f t="shared" si="56"/>
        <v>0</v>
      </c>
      <c r="Y55" s="78">
        <f t="shared" si="56"/>
        <v>0</v>
      </c>
      <c r="Z55" s="78">
        <f t="shared" si="56"/>
        <v>0</v>
      </c>
      <c r="AA55" s="106"/>
      <c r="AB55" s="79"/>
      <c r="AC55" s="86">
        <f>AD55+AE55+AF55</f>
        <v>0</v>
      </c>
      <c r="AD55" s="106"/>
      <c r="AE55" s="98"/>
      <c r="AF55" s="106"/>
    </row>
    <row r="56" spans="1:33" ht="12.75" customHeight="1">
      <c r="A56" s="114"/>
      <c r="B56" s="63" t="s">
        <v>42</v>
      </c>
      <c r="C56" s="64" t="s">
        <v>81</v>
      </c>
      <c r="D56" s="65" t="s">
        <v>82</v>
      </c>
      <c r="E56" s="65" t="s">
        <v>29</v>
      </c>
      <c r="F56" s="66" t="s">
        <v>62</v>
      </c>
      <c r="G56" s="112"/>
      <c r="H56" s="112"/>
      <c r="I56" s="106"/>
      <c r="J56" s="113">
        <f>SUM(J57:J60)</f>
        <v>7676.0280000000002</v>
      </c>
      <c r="K56" s="104">
        <f>SUM(K57:K60)</f>
        <v>1704.2280000000001</v>
      </c>
      <c r="L56" s="104">
        <f t="shared" ref="L56" si="62">SUM(L57:L60)</f>
        <v>1967.588</v>
      </c>
      <c r="M56" s="104">
        <f>SUM(M57:M60)</f>
        <v>4004.212</v>
      </c>
      <c r="N56" s="113">
        <f>SUM(N57:N60)</f>
        <v>6890.5959300000004</v>
      </c>
      <c r="O56" s="104">
        <f>SUM(O57:O60)</f>
        <v>1713.83682</v>
      </c>
      <c r="P56" s="104">
        <f t="shared" ref="P56:R56" si="63">SUM(P57:P60)</f>
        <v>1883.13183</v>
      </c>
      <c r="Q56" s="104">
        <f>SUM(Q57:Q60)</f>
        <v>3293.6272800000002</v>
      </c>
      <c r="R56" s="104">
        <f t="shared" si="63"/>
        <v>0</v>
      </c>
      <c r="S56" s="113">
        <f>SUM(S57:S60)</f>
        <v>5925.74737</v>
      </c>
      <c r="T56" s="104">
        <f>SUM(T57:T60)</f>
        <v>1356.9406899999999</v>
      </c>
      <c r="U56" s="104">
        <f t="shared" ref="U56:V56" si="64">SUM(U57:U60)</f>
        <v>1515.3589400000001</v>
      </c>
      <c r="V56" s="104">
        <f>SUM(V57:V60)</f>
        <v>3053.4477400000001</v>
      </c>
      <c r="W56" s="113">
        <f>SUM(W57:W60)</f>
        <v>964.84856000000013</v>
      </c>
      <c r="X56" s="104">
        <f>SUM(X57:X60)</f>
        <v>356.89613000000003</v>
      </c>
      <c r="Y56" s="104">
        <f t="shared" ref="Y56" si="65">SUM(Y57:Y60)</f>
        <v>367.77289000000002</v>
      </c>
      <c r="Z56" s="104">
        <f>SUM(Z57:Z60)</f>
        <v>240.17954000000009</v>
      </c>
      <c r="AA56" s="104"/>
      <c r="AB56" s="69"/>
      <c r="AC56" s="113">
        <f>SUM(AC57:AC60)</f>
        <v>5018.3</v>
      </c>
      <c r="AD56" s="104">
        <f>SUM(AD57:AD60)</f>
        <v>736.86900000000003</v>
      </c>
      <c r="AE56" s="104">
        <f t="shared" ref="AE56" si="66">SUM(AE57:AE60)</f>
        <v>915.5440000000001</v>
      </c>
      <c r="AF56" s="104">
        <f>SUM(AF57:AF60)</f>
        <v>3365.8870000000002</v>
      </c>
    </row>
    <row r="57" spans="1:33" ht="15.75" customHeight="1">
      <c r="A57" s="114"/>
      <c r="B57" s="81"/>
      <c r="C57" s="95"/>
      <c r="D57" s="83"/>
      <c r="E57" s="83"/>
      <c r="F57" s="84" t="s">
        <v>62</v>
      </c>
      <c r="G57" s="97" t="s">
        <v>83</v>
      </c>
      <c r="H57" s="97" t="s">
        <v>25</v>
      </c>
      <c r="I57" s="104"/>
      <c r="J57" s="86">
        <f>K57+L57+M57</f>
        <v>50.8</v>
      </c>
      <c r="K57" s="98"/>
      <c r="L57" s="106">
        <v>50.8</v>
      </c>
      <c r="M57" s="106"/>
      <c r="N57" s="86">
        <f>O57+P57+Q57</f>
        <v>15.087999999999999</v>
      </c>
      <c r="O57" s="98">
        <v>15.087999999999999</v>
      </c>
      <c r="P57" s="106"/>
      <c r="Q57" s="106"/>
      <c r="R57" s="106"/>
      <c r="S57" s="86">
        <f>T57+U57+V57</f>
        <v>15.087999999999999</v>
      </c>
      <c r="T57" s="98">
        <v>15.087999999999999</v>
      </c>
      <c r="U57" s="106"/>
      <c r="V57" s="106"/>
      <c r="W57" s="86">
        <f>X57+Y57+Z57</f>
        <v>0</v>
      </c>
      <c r="X57" s="78">
        <f t="shared" ref="X57:Z60" si="67">O57-T57</f>
        <v>0</v>
      </c>
      <c r="Y57" s="78">
        <f t="shared" si="67"/>
        <v>0</v>
      </c>
      <c r="Z57" s="78">
        <f t="shared" si="67"/>
        <v>0</v>
      </c>
      <c r="AA57" s="106"/>
      <c r="AB57" s="79"/>
      <c r="AC57" s="86">
        <f>AD57+AE57+AF57</f>
        <v>0</v>
      </c>
      <c r="AD57" s="98"/>
      <c r="AE57" s="106"/>
      <c r="AF57" s="106"/>
    </row>
    <row r="58" spans="1:33" ht="15.75" customHeight="1">
      <c r="A58" s="114"/>
      <c r="B58" s="81"/>
      <c r="C58" s="95"/>
      <c r="D58" s="83"/>
      <c r="E58" s="83"/>
      <c r="F58" s="84" t="s">
        <v>62</v>
      </c>
      <c r="G58" s="97" t="s">
        <v>84</v>
      </c>
      <c r="H58" s="97" t="s">
        <v>25</v>
      </c>
      <c r="I58" s="104"/>
      <c r="J58" s="86">
        <f>K58+L58+M58</f>
        <v>0</v>
      </c>
      <c r="K58" s="98"/>
      <c r="L58" s="106"/>
      <c r="M58" s="106"/>
      <c r="N58" s="86">
        <f>O58+P58+Q58</f>
        <v>11.939</v>
      </c>
      <c r="O58" s="98">
        <v>0.23899999999999999</v>
      </c>
      <c r="P58" s="106">
        <v>11.7</v>
      </c>
      <c r="Q58" s="106"/>
      <c r="R58" s="106"/>
      <c r="S58" s="86">
        <f>T58+U58+V58</f>
        <v>11.939</v>
      </c>
      <c r="T58" s="98">
        <v>0.23899999999999999</v>
      </c>
      <c r="U58" s="106">
        <v>11.7</v>
      </c>
      <c r="V58" s="106"/>
      <c r="W58" s="86">
        <f>X58+Y58+Z58</f>
        <v>0</v>
      </c>
      <c r="X58" s="78">
        <f t="shared" si="67"/>
        <v>0</v>
      </c>
      <c r="Y58" s="78">
        <f t="shared" si="67"/>
        <v>0</v>
      </c>
      <c r="Z58" s="78">
        <f t="shared" si="67"/>
        <v>0</v>
      </c>
      <c r="AA58" s="106"/>
      <c r="AB58" s="79"/>
      <c r="AC58" s="86">
        <f>AD58+AE58+AF58</f>
        <v>0</v>
      </c>
      <c r="AD58" s="98"/>
      <c r="AE58" s="106"/>
      <c r="AF58" s="106"/>
    </row>
    <row r="59" spans="1:33">
      <c r="A59" s="114"/>
      <c r="B59" s="81"/>
      <c r="C59" s="95"/>
      <c r="D59" s="83"/>
      <c r="E59" s="83"/>
      <c r="F59" s="84" t="s">
        <v>62</v>
      </c>
      <c r="G59" s="97" t="s">
        <v>85</v>
      </c>
      <c r="H59" s="97" t="s">
        <v>25</v>
      </c>
      <c r="I59" s="106"/>
      <c r="J59" s="86">
        <f>K59+L59+M59</f>
        <v>3322.4</v>
      </c>
      <c r="K59" s="98">
        <v>1661.2</v>
      </c>
      <c r="L59" s="106">
        <v>1661.2</v>
      </c>
      <c r="M59" s="106"/>
      <c r="N59" s="86">
        <f>O59+P59+Q59</f>
        <v>3322.4</v>
      </c>
      <c r="O59" s="98">
        <v>1661.2</v>
      </c>
      <c r="P59" s="106">
        <v>1661.2</v>
      </c>
      <c r="Q59" s="106"/>
      <c r="R59" s="106"/>
      <c r="S59" s="86">
        <f>T59+U59+V59</f>
        <v>2617.52052</v>
      </c>
      <c r="T59" s="98">
        <f>1661.2-352.43974</f>
        <v>1308.76026</v>
      </c>
      <c r="U59" s="98">
        <f>1661.2-352.43974</f>
        <v>1308.76026</v>
      </c>
      <c r="V59" s="106"/>
      <c r="W59" s="86">
        <f>X59+Y59+Z59</f>
        <v>704.87948000000006</v>
      </c>
      <c r="X59" s="78">
        <f t="shared" si="67"/>
        <v>352.43974000000003</v>
      </c>
      <c r="Y59" s="78">
        <f t="shared" si="67"/>
        <v>352.43974000000003</v>
      </c>
      <c r="Z59" s="78">
        <f t="shared" si="67"/>
        <v>0</v>
      </c>
      <c r="AA59" s="106"/>
      <c r="AB59" s="79"/>
      <c r="AC59" s="86">
        <f>AD59+AE59+AF59</f>
        <v>1401.4</v>
      </c>
      <c r="AD59" s="98">
        <v>700.7</v>
      </c>
      <c r="AE59" s="106">
        <v>700.7</v>
      </c>
      <c r="AF59" s="106"/>
      <c r="AG59" s="14"/>
    </row>
    <row r="60" spans="1:33">
      <c r="A60" s="114"/>
      <c r="B60" s="71"/>
      <c r="C60" s="72"/>
      <c r="D60" s="73"/>
      <c r="E60" s="73"/>
      <c r="F60" s="84" t="s">
        <v>62</v>
      </c>
      <c r="G60" s="97" t="s">
        <v>86</v>
      </c>
      <c r="H60" s="97" t="s">
        <v>25</v>
      </c>
      <c r="I60" s="106"/>
      <c r="J60" s="86">
        <f>K60+L60+M60</f>
        <v>4302.8279999999995</v>
      </c>
      <c r="K60" s="98">
        <v>43.027999999999999</v>
      </c>
      <c r="L60" s="98">
        <v>255.58799999999999</v>
      </c>
      <c r="M60" s="98">
        <v>4004.212</v>
      </c>
      <c r="N60" s="86">
        <f>O60+P60+Q60</f>
        <v>3541.1689300000003</v>
      </c>
      <c r="O60" s="98">
        <v>37.309820000000002</v>
      </c>
      <c r="P60" s="98">
        <v>210.23183</v>
      </c>
      <c r="Q60" s="98">
        <v>3293.6272800000002</v>
      </c>
      <c r="R60" s="98"/>
      <c r="S60" s="86">
        <f>T60+U60+V60</f>
        <v>3281.19985</v>
      </c>
      <c r="T60" s="98">
        <v>32.853430000000003</v>
      </c>
      <c r="U60" s="98">
        <v>194.89868000000001</v>
      </c>
      <c r="V60" s="98">
        <v>3053.4477400000001</v>
      </c>
      <c r="W60" s="86">
        <f>X60+Y60+Z60</f>
        <v>259.96908000000008</v>
      </c>
      <c r="X60" s="78">
        <f t="shared" si="67"/>
        <v>4.456389999999999</v>
      </c>
      <c r="Y60" s="78">
        <f t="shared" si="67"/>
        <v>15.333149999999989</v>
      </c>
      <c r="Z60" s="78">
        <f t="shared" si="67"/>
        <v>240.17954000000009</v>
      </c>
      <c r="AA60" s="106"/>
      <c r="AB60" s="79"/>
      <c r="AC60" s="86">
        <f>AD60+AE60+AF60</f>
        <v>3616.9</v>
      </c>
      <c r="AD60" s="98">
        <v>36.168999999999997</v>
      </c>
      <c r="AE60" s="98">
        <v>214.84399999999999</v>
      </c>
      <c r="AF60" s="98">
        <v>3365.8870000000002</v>
      </c>
      <c r="AG60" s="14"/>
    </row>
    <row r="61" spans="1:33" ht="12.75" customHeight="1">
      <c r="A61" s="114"/>
      <c r="B61" s="63" t="s">
        <v>48</v>
      </c>
      <c r="C61" s="64" t="s">
        <v>87</v>
      </c>
      <c r="D61" s="65" t="s">
        <v>82</v>
      </c>
      <c r="E61" s="65" t="s">
        <v>29</v>
      </c>
      <c r="F61" s="66" t="s">
        <v>62</v>
      </c>
      <c r="G61" s="112"/>
      <c r="H61" s="112"/>
      <c r="I61" s="104"/>
      <c r="J61" s="113">
        <f>SUM(J62:J66)</f>
        <v>0</v>
      </c>
      <c r="K61" s="104">
        <f t="shared" ref="K61:Q61" si="68">SUM(K62:K66)</f>
        <v>0</v>
      </c>
      <c r="L61" s="104">
        <f t="shared" si="68"/>
        <v>0</v>
      </c>
      <c r="M61" s="104">
        <f t="shared" si="68"/>
        <v>0</v>
      </c>
      <c r="N61" s="113">
        <f t="shared" si="68"/>
        <v>5802.3339999999998</v>
      </c>
      <c r="O61" s="104">
        <f t="shared" si="68"/>
        <v>5802.3339999999998</v>
      </c>
      <c r="P61" s="104">
        <f t="shared" si="68"/>
        <v>0</v>
      </c>
      <c r="Q61" s="104">
        <f t="shared" si="68"/>
        <v>0</v>
      </c>
      <c r="R61" s="104"/>
      <c r="S61" s="113">
        <f t="shared" ref="S61:Z61" si="69">SUM(S62:S66)</f>
        <v>5802.3339999999998</v>
      </c>
      <c r="T61" s="104">
        <f t="shared" si="69"/>
        <v>5802.3339999999998</v>
      </c>
      <c r="U61" s="104">
        <f t="shared" si="69"/>
        <v>0</v>
      </c>
      <c r="V61" s="104">
        <f t="shared" si="69"/>
        <v>0</v>
      </c>
      <c r="W61" s="113">
        <f t="shared" si="69"/>
        <v>0</v>
      </c>
      <c r="X61" s="104">
        <f t="shared" si="69"/>
        <v>0</v>
      </c>
      <c r="Y61" s="104">
        <f t="shared" si="69"/>
        <v>0</v>
      </c>
      <c r="Z61" s="104">
        <f t="shared" si="69"/>
        <v>0</v>
      </c>
      <c r="AA61" s="104"/>
      <c r="AB61" s="69"/>
      <c r="AC61" s="113">
        <f t="shared" ref="AC61:AF61" si="70">SUM(AC62:AC66)</f>
        <v>0</v>
      </c>
      <c r="AD61" s="104">
        <f t="shared" si="70"/>
        <v>0</v>
      </c>
      <c r="AE61" s="104">
        <f t="shared" si="70"/>
        <v>0</v>
      </c>
      <c r="AF61" s="104">
        <f t="shared" si="70"/>
        <v>0</v>
      </c>
    </row>
    <row r="62" spans="1:33">
      <c r="A62" s="114"/>
      <c r="B62" s="81"/>
      <c r="C62" s="95"/>
      <c r="D62" s="83"/>
      <c r="E62" s="83"/>
      <c r="F62" s="84" t="s">
        <v>62</v>
      </c>
      <c r="G62" s="97" t="s">
        <v>88</v>
      </c>
      <c r="H62" s="97" t="s">
        <v>25</v>
      </c>
      <c r="I62" s="106"/>
      <c r="J62" s="86">
        <f t="shared" ref="J62:J64" si="71">K62+L62+M62</f>
        <v>0</v>
      </c>
      <c r="K62" s="117"/>
      <c r="L62" s="106"/>
      <c r="M62" s="106"/>
      <c r="N62" s="86">
        <f t="shared" ref="N62:N64" si="72">O62+P62+Q62</f>
        <v>0</v>
      </c>
      <c r="O62" s="98"/>
      <c r="P62" s="106"/>
      <c r="Q62" s="106"/>
      <c r="R62" s="106"/>
      <c r="S62" s="86">
        <f t="shared" ref="S62:S64" si="73">T62+U62+V62</f>
        <v>0</v>
      </c>
      <c r="T62" s="98"/>
      <c r="U62" s="106"/>
      <c r="V62" s="106"/>
      <c r="W62" s="86">
        <f t="shared" ref="W62:W64" si="74">X62+Y62+Z62</f>
        <v>0</v>
      </c>
      <c r="X62" s="78">
        <f t="shared" ref="X62:Z66" si="75">O62-T62</f>
        <v>0</v>
      </c>
      <c r="Y62" s="78">
        <f t="shared" si="75"/>
        <v>0</v>
      </c>
      <c r="Z62" s="78">
        <f t="shared" si="75"/>
        <v>0</v>
      </c>
      <c r="AA62" s="106"/>
      <c r="AB62" s="79"/>
      <c r="AC62" s="86">
        <f t="shared" ref="AC62:AC64" si="76">AD62+AE62+AF62</f>
        <v>0</v>
      </c>
      <c r="AD62" s="98"/>
      <c r="AE62" s="106"/>
      <c r="AF62" s="106"/>
    </row>
    <row r="63" spans="1:33" ht="12.75" customHeight="1">
      <c r="A63" s="114"/>
      <c r="B63" s="81"/>
      <c r="C63" s="95"/>
      <c r="D63" s="83"/>
      <c r="E63" s="83"/>
      <c r="F63" s="84" t="s">
        <v>62</v>
      </c>
      <c r="G63" s="118" t="s">
        <v>89</v>
      </c>
      <c r="H63" s="97" t="s">
        <v>25</v>
      </c>
      <c r="I63" s="106"/>
      <c r="J63" s="86">
        <f t="shared" si="71"/>
        <v>0</v>
      </c>
      <c r="K63" s="98"/>
      <c r="L63" s="106"/>
      <c r="M63" s="106"/>
      <c r="N63" s="86">
        <f t="shared" si="72"/>
        <v>0</v>
      </c>
      <c r="O63" s="116">
        <f>88.285-88.285</f>
        <v>0</v>
      </c>
      <c r="P63" s="119">
        <f>794.569-794.569</f>
        <v>0</v>
      </c>
      <c r="Q63" s="119"/>
      <c r="R63" s="106"/>
      <c r="S63" s="86">
        <f t="shared" si="73"/>
        <v>0</v>
      </c>
      <c r="T63" s="116">
        <f>88.285-88.285</f>
        <v>0</v>
      </c>
      <c r="U63" s="119">
        <f>794.569-794.569</f>
        <v>0</v>
      </c>
      <c r="V63" s="119"/>
      <c r="W63" s="86">
        <f t="shared" si="74"/>
        <v>0</v>
      </c>
      <c r="X63" s="78">
        <f t="shared" si="75"/>
        <v>0</v>
      </c>
      <c r="Y63" s="78">
        <f t="shared" si="75"/>
        <v>0</v>
      </c>
      <c r="Z63" s="78">
        <f t="shared" si="75"/>
        <v>0</v>
      </c>
      <c r="AA63" s="106"/>
      <c r="AB63" s="79"/>
      <c r="AC63" s="86">
        <f t="shared" si="76"/>
        <v>0</v>
      </c>
      <c r="AD63" s="116"/>
      <c r="AE63" s="119"/>
      <c r="AF63" s="119"/>
    </row>
    <row r="64" spans="1:33" ht="12.75" customHeight="1">
      <c r="A64" s="114"/>
      <c r="B64" s="81"/>
      <c r="C64" s="95"/>
      <c r="D64" s="83"/>
      <c r="E64" s="83"/>
      <c r="F64" s="84" t="s">
        <v>62</v>
      </c>
      <c r="G64" s="97" t="s">
        <v>90</v>
      </c>
      <c r="H64" s="97" t="s">
        <v>25</v>
      </c>
      <c r="I64" s="106"/>
      <c r="J64" s="86">
        <f t="shared" si="71"/>
        <v>0</v>
      </c>
      <c r="K64" s="98"/>
      <c r="L64" s="106"/>
      <c r="M64" s="106"/>
      <c r="N64" s="86">
        <f t="shared" si="72"/>
        <v>0</v>
      </c>
      <c r="O64" s="98"/>
      <c r="P64" s="106"/>
      <c r="Q64" s="106"/>
      <c r="R64" s="106"/>
      <c r="S64" s="86">
        <f t="shared" si="73"/>
        <v>0</v>
      </c>
      <c r="T64" s="98"/>
      <c r="U64" s="106"/>
      <c r="V64" s="106"/>
      <c r="W64" s="86">
        <f t="shared" si="74"/>
        <v>0</v>
      </c>
      <c r="X64" s="78">
        <f t="shared" si="75"/>
        <v>0</v>
      </c>
      <c r="Y64" s="78">
        <f t="shared" si="75"/>
        <v>0</v>
      </c>
      <c r="Z64" s="78">
        <f t="shared" si="75"/>
        <v>0</v>
      </c>
      <c r="AA64" s="106"/>
      <c r="AB64" s="79"/>
      <c r="AC64" s="86">
        <f t="shared" si="76"/>
        <v>0</v>
      </c>
      <c r="AD64" s="98"/>
      <c r="AE64" s="106"/>
      <c r="AF64" s="106"/>
    </row>
    <row r="65" spans="1:33">
      <c r="A65" s="114"/>
      <c r="B65" s="81"/>
      <c r="C65" s="95"/>
      <c r="D65" s="83"/>
      <c r="E65" s="83"/>
      <c r="F65" s="84" t="s">
        <v>62</v>
      </c>
      <c r="G65" s="97" t="s">
        <v>91</v>
      </c>
      <c r="H65" s="97" t="s">
        <v>25</v>
      </c>
      <c r="I65" s="106"/>
      <c r="J65" s="86">
        <f>K65+L65+M65</f>
        <v>0</v>
      </c>
      <c r="K65" s="98"/>
      <c r="L65" s="106"/>
      <c r="M65" s="106"/>
      <c r="N65" s="86">
        <f>O65+P65+Q65</f>
        <v>2720</v>
      </c>
      <c r="O65" s="98">
        <v>2720</v>
      </c>
      <c r="P65" s="106"/>
      <c r="Q65" s="106"/>
      <c r="R65" s="106"/>
      <c r="S65" s="86">
        <f>T65+U65+V65</f>
        <v>2720</v>
      </c>
      <c r="T65" s="98">
        <v>2720</v>
      </c>
      <c r="U65" s="106"/>
      <c r="V65" s="106"/>
      <c r="W65" s="86">
        <f>X65+Y65+Z65</f>
        <v>0</v>
      </c>
      <c r="X65" s="78">
        <f t="shared" si="75"/>
        <v>0</v>
      </c>
      <c r="Y65" s="78">
        <f t="shared" si="75"/>
        <v>0</v>
      </c>
      <c r="Z65" s="78">
        <f t="shared" si="75"/>
        <v>0</v>
      </c>
      <c r="AA65" s="106"/>
      <c r="AB65" s="79"/>
      <c r="AC65" s="86">
        <f>AD65+AE65+AF65</f>
        <v>0</v>
      </c>
      <c r="AD65" s="98"/>
      <c r="AE65" s="106"/>
      <c r="AF65" s="106"/>
    </row>
    <row r="66" spans="1:33" ht="12.75" customHeight="1">
      <c r="A66" s="114"/>
      <c r="B66" s="71"/>
      <c r="C66" s="72"/>
      <c r="D66" s="73"/>
      <c r="E66" s="73"/>
      <c r="F66" s="84" t="s">
        <v>62</v>
      </c>
      <c r="G66" s="97" t="s">
        <v>92</v>
      </c>
      <c r="H66" s="97" t="s">
        <v>25</v>
      </c>
      <c r="I66" s="106"/>
      <c r="J66" s="86">
        <f t="shared" ref="J66" si="77">K66+L66+M66</f>
        <v>0</v>
      </c>
      <c r="K66" s="98"/>
      <c r="L66" s="106"/>
      <c r="M66" s="106"/>
      <c r="N66" s="86">
        <f>O66+P66+Q66</f>
        <v>3082.3339999999998</v>
      </c>
      <c r="O66" s="98">
        <f>3000+82.334</f>
        <v>3082.3339999999998</v>
      </c>
      <c r="P66" s="106"/>
      <c r="Q66" s="106"/>
      <c r="R66" s="106"/>
      <c r="S66" s="86">
        <f>T66+U66+V66</f>
        <v>3082.3339999999998</v>
      </c>
      <c r="T66" s="98">
        <f>3000+82.334</f>
        <v>3082.3339999999998</v>
      </c>
      <c r="U66" s="106"/>
      <c r="V66" s="106"/>
      <c r="W66" s="86">
        <f>X66+Y66+Z66</f>
        <v>0</v>
      </c>
      <c r="X66" s="78">
        <f t="shared" si="75"/>
        <v>0</v>
      </c>
      <c r="Y66" s="78">
        <f t="shared" si="75"/>
        <v>0</v>
      </c>
      <c r="Z66" s="78">
        <f t="shared" si="75"/>
        <v>0</v>
      </c>
      <c r="AA66" s="106"/>
      <c r="AB66" s="79"/>
      <c r="AC66" s="86">
        <f>AD66+AE66+AF66</f>
        <v>0</v>
      </c>
      <c r="AD66" s="98"/>
      <c r="AE66" s="106"/>
      <c r="AF66" s="106"/>
    </row>
    <row r="67" spans="1:33" ht="12.75" customHeight="1">
      <c r="A67" s="114"/>
      <c r="B67" s="63" t="s">
        <v>52</v>
      </c>
      <c r="C67" s="64" t="s">
        <v>93</v>
      </c>
      <c r="D67" s="65" t="s">
        <v>82</v>
      </c>
      <c r="E67" s="65" t="s">
        <v>29</v>
      </c>
      <c r="F67" s="66" t="s">
        <v>62</v>
      </c>
      <c r="G67" s="112"/>
      <c r="H67" s="112"/>
      <c r="I67" s="106"/>
      <c r="J67" s="113">
        <f>J68</f>
        <v>121</v>
      </c>
      <c r="K67" s="104">
        <f>K68</f>
        <v>121</v>
      </c>
      <c r="L67" s="104">
        <f t="shared" ref="L67:M67" si="78">L68</f>
        <v>0</v>
      </c>
      <c r="M67" s="104">
        <f t="shared" si="78"/>
        <v>0</v>
      </c>
      <c r="N67" s="113">
        <f>N68</f>
        <v>44.8</v>
      </c>
      <c r="O67" s="104">
        <f>O68</f>
        <v>44.8</v>
      </c>
      <c r="P67" s="104">
        <f t="shared" ref="P67:Q67" si="79">P68</f>
        <v>0</v>
      </c>
      <c r="Q67" s="104">
        <f t="shared" si="79"/>
        <v>0</v>
      </c>
      <c r="R67" s="104"/>
      <c r="S67" s="113">
        <f>S68</f>
        <v>44.8</v>
      </c>
      <c r="T67" s="104">
        <f>T68</f>
        <v>44.8</v>
      </c>
      <c r="U67" s="104">
        <f t="shared" ref="U67:V67" si="80">U68</f>
        <v>0</v>
      </c>
      <c r="V67" s="104">
        <f t="shared" si="80"/>
        <v>0</v>
      </c>
      <c r="W67" s="113">
        <f>W68</f>
        <v>0</v>
      </c>
      <c r="X67" s="104">
        <f>X68</f>
        <v>0</v>
      </c>
      <c r="Y67" s="104">
        <f t="shared" ref="Y67:Z67" si="81">Y68</f>
        <v>0</v>
      </c>
      <c r="Z67" s="104">
        <f t="shared" si="81"/>
        <v>0</v>
      </c>
      <c r="AA67" s="104"/>
      <c r="AB67" s="69"/>
      <c r="AC67" s="113">
        <f>AC68</f>
        <v>0</v>
      </c>
      <c r="AD67" s="104">
        <f>AD68</f>
        <v>0</v>
      </c>
      <c r="AE67" s="104">
        <f t="shared" ref="AE67:AF67" si="82">AE68</f>
        <v>0</v>
      </c>
      <c r="AF67" s="104">
        <f t="shared" si="82"/>
        <v>0</v>
      </c>
    </row>
    <row r="68" spans="1:33" ht="12.75" customHeight="1">
      <c r="A68" s="114"/>
      <c r="B68" s="71"/>
      <c r="C68" s="72"/>
      <c r="D68" s="73"/>
      <c r="E68" s="73"/>
      <c r="F68" s="84" t="s">
        <v>62</v>
      </c>
      <c r="G68" s="97" t="s">
        <v>94</v>
      </c>
      <c r="H68" s="97" t="s">
        <v>25</v>
      </c>
      <c r="I68" s="106"/>
      <c r="J68" s="86">
        <f>K68+L68+M68</f>
        <v>121</v>
      </c>
      <c r="K68" s="98">
        <v>121</v>
      </c>
      <c r="L68" s="106"/>
      <c r="M68" s="106"/>
      <c r="N68" s="86">
        <f>O68+P68+Q68</f>
        <v>44.8</v>
      </c>
      <c r="O68" s="98">
        <v>44.8</v>
      </c>
      <c r="P68" s="106"/>
      <c r="Q68" s="106"/>
      <c r="R68" s="106"/>
      <c r="S68" s="86">
        <f>T68+U68+V68</f>
        <v>44.8</v>
      </c>
      <c r="T68" s="98">
        <v>44.8</v>
      </c>
      <c r="U68" s="106"/>
      <c r="V68" s="106"/>
      <c r="W68" s="86">
        <f>X68+Y68+Z68</f>
        <v>0</v>
      </c>
      <c r="X68" s="78">
        <f t="shared" ref="X68:Z68" si="83">O68-T68</f>
        <v>0</v>
      </c>
      <c r="Y68" s="78">
        <f t="shared" si="83"/>
        <v>0</v>
      </c>
      <c r="Z68" s="78">
        <f t="shared" si="83"/>
        <v>0</v>
      </c>
      <c r="AA68" s="106"/>
      <c r="AB68" s="79"/>
      <c r="AC68" s="86">
        <f>AD68+AE68+AF68</f>
        <v>0</v>
      </c>
      <c r="AD68" s="98"/>
      <c r="AE68" s="106"/>
      <c r="AF68" s="106"/>
    </row>
    <row r="69" spans="1:33" ht="12.75" customHeight="1">
      <c r="A69" s="114"/>
      <c r="B69" s="63" t="s">
        <v>54</v>
      </c>
      <c r="C69" s="120" t="s">
        <v>95</v>
      </c>
      <c r="D69" s="65"/>
      <c r="E69" s="65" t="s">
        <v>29</v>
      </c>
      <c r="F69" s="66" t="s">
        <v>62</v>
      </c>
      <c r="G69" s="112"/>
      <c r="H69" s="112"/>
      <c r="I69" s="106"/>
      <c r="J69" s="113">
        <f>J70</f>
        <v>0</v>
      </c>
      <c r="K69" s="104">
        <f>K70</f>
        <v>0</v>
      </c>
      <c r="L69" s="104">
        <f t="shared" ref="L69:M71" si="84">L70</f>
        <v>0</v>
      </c>
      <c r="M69" s="104">
        <f t="shared" si="84"/>
        <v>0</v>
      </c>
      <c r="N69" s="113">
        <f>N70</f>
        <v>0</v>
      </c>
      <c r="O69" s="104">
        <f>O70</f>
        <v>0</v>
      </c>
      <c r="P69" s="104">
        <f t="shared" ref="P69:Q71" si="85">P70</f>
        <v>0</v>
      </c>
      <c r="Q69" s="104">
        <f t="shared" si="85"/>
        <v>0</v>
      </c>
      <c r="R69" s="104"/>
      <c r="S69" s="113">
        <f>S70</f>
        <v>0</v>
      </c>
      <c r="T69" s="104">
        <f>T70</f>
        <v>0</v>
      </c>
      <c r="U69" s="104">
        <f t="shared" ref="U69:V71" si="86">U70</f>
        <v>0</v>
      </c>
      <c r="V69" s="104">
        <f t="shared" si="86"/>
        <v>0</v>
      </c>
      <c r="W69" s="113">
        <f>W70</f>
        <v>0</v>
      </c>
      <c r="X69" s="104">
        <f>X70</f>
        <v>0</v>
      </c>
      <c r="Y69" s="104">
        <f t="shared" ref="Y69:Z71" si="87">Y70</f>
        <v>0</v>
      </c>
      <c r="Z69" s="104">
        <f t="shared" si="87"/>
        <v>0</v>
      </c>
      <c r="AA69" s="104"/>
      <c r="AB69" s="69"/>
      <c r="AC69" s="113">
        <f>AC70</f>
        <v>0</v>
      </c>
      <c r="AD69" s="104">
        <f>AD70</f>
        <v>0</v>
      </c>
      <c r="AE69" s="104">
        <f t="shared" ref="AE69:AF71" si="88">AE70</f>
        <v>0</v>
      </c>
      <c r="AF69" s="104">
        <f t="shared" si="88"/>
        <v>0</v>
      </c>
    </row>
    <row r="70" spans="1:33">
      <c r="A70" s="114"/>
      <c r="B70" s="71"/>
      <c r="C70" s="121"/>
      <c r="D70" s="73"/>
      <c r="E70" s="73"/>
      <c r="F70" s="84" t="s">
        <v>62</v>
      </c>
      <c r="G70" s="97" t="s">
        <v>96</v>
      </c>
      <c r="H70" s="97" t="s">
        <v>25</v>
      </c>
      <c r="I70" s="106"/>
      <c r="J70" s="86">
        <f>K70+L70+M70</f>
        <v>0</v>
      </c>
      <c r="K70" s="98"/>
      <c r="L70" s="106"/>
      <c r="M70" s="106"/>
      <c r="N70" s="86">
        <f>O70+P70+Q70</f>
        <v>0</v>
      </c>
      <c r="O70" s="98"/>
      <c r="P70" s="106"/>
      <c r="Q70" s="106"/>
      <c r="R70" s="104"/>
      <c r="S70" s="86">
        <f>T70+U70+V70</f>
        <v>0</v>
      </c>
      <c r="T70" s="98"/>
      <c r="U70" s="106"/>
      <c r="V70" s="106"/>
      <c r="W70" s="86">
        <f>X70+Y70+Z70</f>
        <v>0</v>
      </c>
      <c r="X70" s="78">
        <f t="shared" ref="X70:Z70" si="89">O70-T70</f>
        <v>0</v>
      </c>
      <c r="Y70" s="78">
        <f t="shared" si="89"/>
        <v>0</v>
      </c>
      <c r="Z70" s="78">
        <f t="shared" si="89"/>
        <v>0</v>
      </c>
      <c r="AA70" s="106"/>
      <c r="AB70" s="79"/>
      <c r="AC70" s="86">
        <f>AD70+AE70+AF70</f>
        <v>0</v>
      </c>
      <c r="AD70" s="98"/>
      <c r="AE70" s="106"/>
      <c r="AF70" s="106"/>
    </row>
    <row r="71" spans="1:33" ht="12.75" customHeight="1">
      <c r="A71" s="114"/>
      <c r="B71" s="63" t="s">
        <v>58</v>
      </c>
      <c r="C71" s="120" t="s">
        <v>59</v>
      </c>
      <c r="D71" s="65"/>
      <c r="E71" s="65" t="s">
        <v>29</v>
      </c>
      <c r="F71" s="66" t="s">
        <v>62</v>
      </c>
      <c r="G71" s="112"/>
      <c r="H71" s="112"/>
      <c r="I71" s="106"/>
      <c r="J71" s="113">
        <f>J72</f>
        <v>0</v>
      </c>
      <c r="K71" s="104">
        <f>K72</f>
        <v>0</v>
      </c>
      <c r="L71" s="104">
        <f t="shared" si="84"/>
        <v>0</v>
      </c>
      <c r="M71" s="104">
        <f t="shared" si="84"/>
        <v>0</v>
      </c>
      <c r="N71" s="113">
        <f>N72</f>
        <v>0</v>
      </c>
      <c r="O71" s="104">
        <f>O72</f>
        <v>0</v>
      </c>
      <c r="P71" s="104">
        <f t="shared" si="85"/>
        <v>0</v>
      </c>
      <c r="Q71" s="104">
        <f t="shared" si="85"/>
        <v>0</v>
      </c>
      <c r="R71" s="104"/>
      <c r="S71" s="113">
        <f>S72</f>
        <v>0</v>
      </c>
      <c r="T71" s="104">
        <f>T72</f>
        <v>0</v>
      </c>
      <c r="U71" s="104">
        <f t="shared" si="86"/>
        <v>0</v>
      </c>
      <c r="V71" s="104">
        <f t="shared" si="86"/>
        <v>0</v>
      </c>
      <c r="W71" s="113">
        <f>W72</f>
        <v>0</v>
      </c>
      <c r="X71" s="104">
        <f>X72</f>
        <v>0</v>
      </c>
      <c r="Y71" s="104">
        <f t="shared" si="87"/>
        <v>0</v>
      </c>
      <c r="Z71" s="104">
        <f t="shared" si="87"/>
        <v>0</v>
      </c>
      <c r="AA71" s="104"/>
      <c r="AB71" s="69"/>
      <c r="AC71" s="113">
        <f>AC72</f>
        <v>0</v>
      </c>
      <c r="AD71" s="104">
        <f>AD72</f>
        <v>0</v>
      </c>
      <c r="AE71" s="104">
        <f t="shared" si="88"/>
        <v>0</v>
      </c>
      <c r="AF71" s="104">
        <f t="shared" si="88"/>
        <v>0</v>
      </c>
    </row>
    <row r="72" spans="1:33">
      <c r="A72" s="114"/>
      <c r="B72" s="71"/>
      <c r="C72" s="121"/>
      <c r="D72" s="73"/>
      <c r="E72" s="73"/>
      <c r="F72" s="84" t="s">
        <v>62</v>
      </c>
      <c r="G72" s="97"/>
      <c r="H72" s="97" t="s">
        <v>25</v>
      </c>
      <c r="I72" s="106"/>
      <c r="J72" s="86">
        <f>K72+L72+M72</f>
        <v>0</v>
      </c>
      <c r="K72" s="98"/>
      <c r="L72" s="106"/>
      <c r="M72" s="106"/>
      <c r="N72" s="86">
        <f>O72+P72+Q72</f>
        <v>0</v>
      </c>
      <c r="O72" s="98"/>
      <c r="P72" s="106"/>
      <c r="Q72" s="106"/>
      <c r="R72" s="106"/>
      <c r="S72" s="86">
        <f>T72+U72+V72</f>
        <v>0</v>
      </c>
      <c r="T72" s="98"/>
      <c r="U72" s="106"/>
      <c r="V72" s="106"/>
      <c r="W72" s="86">
        <f>X72+Y72+Z72</f>
        <v>0</v>
      </c>
      <c r="X72" s="78">
        <f t="shared" ref="X72:Z72" si="90">O72-T72</f>
        <v>0</v>
      </c>
      <c r="Y72" s="78">
        <f t="shared" si="90"/>
        <v>0</v>
      </c>
      <c r="Z72" s="78">
        <f t="shared" si="90"/>
        <v>0</v>
      </c>
      <c r="AA72" s="106"/>
      <c r="AB72" s="79"/>
      <c r="AC72" s="86">
        <f>AD72+AE72+AF72</f>
        <v>0</v>
      </c>
      <c r="AD72" s="98"/>
      <c r="AE72" s="106"/>
      <c r="AF72" s="106"/>
      <c r="AG72" s="14"/>
    </row>
    <row r="73" spans="1:33">
      <c r="A73" s="107">
        <v>3</v>
      </c>
      <c r="B73" s="108" t="s">
        <v>97</v>
      </c>
      <c r="C73" s="109" t="s">
        <v>98</v>
      </c>
      <c r="D73" s="122"/>
      <c r="E73" s="123"/>
      <c r="F73" s="60" t="s">
        <v>99</v>
      </c>
      <c r="G73" s="60" t="s">
        <v>24</v>
      </c>
      <c r="H73" s="60" t="s">
        <v>25</v>
      </c>
      <c r="I73" s="106"/>
      <c r="J73" s="61">
        <f t="shared" ref="J73" si="91">J74+J83+J88+J92+J95+J97+J99</f>
        <v>17965.330090000003</v>
      </c>
      <c r="K73" s="61">
        <f t="shared" ref="K73:Q73" si="92">K74+K83+K88+K92</f>
        <v>1602.549</v>
      </c>
      <c r="L73" s="61">
        <f t="shared" si="92"/>
        <v>16362.78109</v>
      </c>
      <c r="M73" s="61">
        <f t="shared" si="92"/>
        <v>0</v>
      </c>
      <c r="N73" s="61">
        <f t="shared" si="92"/>
        <v>35676.379639999992</v>
      </c>
      <c r="O73" s="61">
        <f t="shared" si="92"/>
        <v>24100.889220000001</v>
      </c>
      <c r="P73" s="61">
        <f t="shared" si="92"/>
        <v>11575.49042</v>
      </c>
      <c r="Q73" s="61">
        <f t="shared" si="92"/>
        <v>0</v>
      </c>
      <c r="R73" s="61"/>
      <c r="S73" s="61">
        <f t="shared" ref="S73:Z73" si="93">S74+S83+S88+S92</f>
        <v>35632.591639999991</v>
      </c>
      <c r="T73" s="61">
        <f t="shared" si="93"/>
        <v>24057.10122</v>
      </c>
      <c r="U73" s="61">
        <f t="shared" si="93"/>
        <v>11575.49042</v>
      </c>
      <c r="V73" s="61">
        <f t="shared" si="93"/>
        <v>0</v>
      </c>
      <c r="W73" s="61">
        <f t="shared" si="93"/>
        <v>43.787999999999997</v>
      </c>
      <c r="X73" s="61">
        <f t="shared" si="93"/>
        <v>43.787999999999997</v>
      </c>
      <c r="Y73" s="61">
        <f t="shared" si="93"/>
        <v>0</v>
      </c>
      <c r="Z73" s="61">
        <f t="shared" si="93"/>
        <v>0</v>
      </c>
      <c r="AA73" s="61">
        <f t="shared" ref="AA73" si="94">AA74+AA83+AA88+AA92+AA95+AA97+AA99</f>
        <v>0</v>
      </c>
      <c r="AB73" s="61"/>
      <c r="AC73" s="61">
        <f t="shared" ref="AC73:AF73" si="95">AC74+AC83+AC88+AC92</f>
        <v>25228.077959999999</v>
      </c>
      <c r="AD73" s="61">
        <f t="shared" si="95"/>
        <v>12340.558000000001</v>
      </c>
      <c r="AE73" s="61">
        <f t="shared" si="95"/>
        <v>12887.519960000001</v>
      </c>
      <c r="AF73" s="61">
        <f t="shared" si="95"/>
        <v>0</v>
      </c>
    </row>
    <row r="74" spans="1:33" ht="12.75" customHeight="1">
      <c r="A74" s="62"/>
      <c r="B74" s="124" t="s">
        <v>26</v>
      </c>
      <c r="C74" s="64" t="s">
        <v>100</v>
      </c>
      <c r="D74" s="125" t="s">
        <v>32</v>
      </c>
      <c r="E74" s="125" t="s">
        <v>29</v>
      </c>
      <c r="F74" s="115" t="s">
        <v>99</v>
      </c>
      <c r="G74" s="115"/>
      <c r="H74" s="115"/>
      <c r="I74" s="104"/>
      <c r="J74" s="113">
        <f>SUM(J75:J82)</f>
        <v>17398.83209</v>
      </c>
      <c r="K74" s="104">
        <f t="shared" ref="K74:Q74" si="96">SUM(K75:K82)</f>
        <v>1148.6510000000001</v>
      </c>
      <c r="L74" s="104">
        <f t="shared" si="96"/>
        <v>16250.18109</v>
      </c>
      <c r="M74" s="104">
        <f t="shared" si="96"/>
        <v>0</v>
      </c>
      <c r="N74" s="113">
        <f t="shared" si="96"/>
        <v>29264.618639999997</v>
      </c>
      <c r="O74" s="104">
        <f t="shared" si="96"/>
        <v>17807.828219999999</v>
      </c>
      <c r="P74" s="104">
        <f t="shared" si="96"/>
        <v>11456.790419999999</v>
      </c>
      <c r="Q74" s="104">
        <f t="shared" si="96"/>
        <v>0</v>
      </c>
      <c r="R74" s="104"/>
      <c r="S74" s="113">
        <f t="shared" ref="S74:Z74" si="97">SUM(S75:S82)</f>
        <v>29264.618639999997</v>
      </c>
      <c r="T74" s="104">
        <f t="shared" si="97"/>
        <v>17807.828219999999</v>
      </c>
      <c r="U74" s="104">
        <f t="shared" si="97"/>
        <v>11456.790419999999</v>
      </c>
      <c r="V74" s="104">
        <f t="shared" si="97"/>
        <v>0</v>
      </c>
      <c r="W74" s="113">
        <f t="shared" si="97"/>
        <v>0</v>
      </c>
      <c r="X74" s="104">
        <f t="shared" si="97"/>
        <v>0</v>
      </c>
      <c r="Y74" s="104">
        <f t="shared" si="97"/>
        <v>0</v>
      </c>
      <c r="Z74" s="104">
        <f t="shared" si="97"/>
        <v>0</v>
      </c>
      <c r="AA74" s="104"/>
      <c r="AB74" s="69"/>
      <c r="AC74" s="113">
        <f t="shared" ref="AC74:AF74" si="98">SUM(AC75:AC82)</f>
        <v>24832.377959999998</v>
      </c>
      <c r="AD74" s="104">
        <f t="shared" si="98"/>
        <v>12063.558000000001</v>
      </c>
      <c r="AE74" s="104">
        <f t="shared" si="98"/>
        <v>12768.819960000001</v>
      </c>
      <c r="AF74" s="104">
        <f t="shared" si="98"/>
        <v>0</v>
      </c>
    </row>
    <row r="75" spans="1:33">
      <c r="A75" s="70"/>
      <c r="B75" s="126"/>
      <c r="C75" s="95"/>
      <c r="D75" s="127"/>
      <c r="E75" s="127"/>
      <c r="F75" s="84" t="s">
        <v>99</v>
      </c>
      <c r="G75" s="84" t="s">
        <v>101</v>
      </c>
      <c r="H75" s="96" t="s">
        <v>25</v>
      </c>
      <c r="I75" s="106"/>
      <c r="J75" s="86">
        <f t="shared" ref="J75:J82" si="99">K75+L75+M75</f>
        <v>2497.4810900000002</v>
      </c>
      <c r="K75" s="98"/>
      <c r="L75" s="98">
        <v>2497.4810900000002</v>
      </c>
      <c r="M75" s="128"/>
      <c r="N75" s="86">
        <f t="shared" ref="N75:N80" si="100">O75+P75+Q75</f>
        <v>3120.9848299999999</v>
      </c>
      <c r="O75" s="98"/>
      <c r="P75" s="98">
        <v>3120.9848299999999</v>
      </c>
      <c r="Q75" s="128"/>
      <c r="R75" s="128"/>
      <c r="S75" s="86">
        <f t="shared" ref="S75:S77" si="101">T75+U75+V75</f>
        <v>3120.9848299999999</v>
      </c>
      <c r="T75" s="98"/>
      <c r="U75" s="98">
        <v>3120.9848299999999</v>
      </c>
      <c r="V75" s="128"/>
      <c r="W75" s="86">
        <f t="shared" ref="W75:W77" si="102">X75+Y75+Z75</f>
        <v>0</v>
      </c>
      <c r="X75" s="78">
        <f t="shared" ref="X75:Z82" si="103">O75-T75</f>
        <v>0</v>
      </c>
      <c r="Y75" s="78">
        <f t="shared" si="103"/>
        <v>0</v>
      </c>
      <c r="Z75" s="78">
        <f t="shared" si="103"/>
        <v>0</v>
      </c>
      <c r="AA75" s="128"/>
      <c r="AB75" s="79"/>
      <c r="AC75" s="86">
        <f t="shared" ref="AC75:AC77" si="104">AD75+AE75+AF75</f>
        <v>4589.3199599999998</v>
      </c>
      <c r="AD75" s="98"/>
      <c r="AE75" s="98">
        <v>4589.3199599999998</v>
      </c>
      <c r="AF75" s="128"/>
    </row>
    <row r="76" spans="1:33" ht="12.75" customHeight="1">
      <c r="A76" s="70"/>
      <c r="B76" s="126"/>
      <c r="C76" s="95"/>
      <c r="D76" s="127"/>
      <c r="E76" s="127"/>
      <c r="F76" s="97" t="s">
        <v>99</v>
      </c>
      <c r="G76" s="84" t="s">
        <v>102</v>
      </c>
      <c r="H76" s="96" t="s">
        <v>25</v>
      </c>
      <c r="I76" s="104"/>
      <c r="J76" s="86">
        <f t="shared" si="99"/>
        <v>297.10500000000002</v>
      </c>
      <c r="K76" s="98">
        <v>297.10500000000002</v>
      </c>
      <c r="L76" s="128"/>
      <c r="M76" s="128"/>
      <c r="N76" s="86">
        <f t="shared" si="100"/>
        <v>3970.4402599999999</v>
      </c>
      <c r="O76" s="98">
        <v>3970.4402599999999</v>
      </c>
      <c r="P76" s="128"/>
      <c r="Q76" s="128"/>
      <c r="R76" s="128"/>
      <c r="S76" s="86">
        <f t="shared" si="101"/>
        <v>3970.4402599999999</v>
      </c>
      <c r="T76" s="98">
        <v>3970.4402599999999</v>
      </c>
      <c r="U76" s="128"/>
      <c r="V76" s="128"/>
      <c r="W76" s="86">
        <f t="shared" si="102"/>
        <v>0</v>
      </c>
      <c r="X76" s="78">
        <f t="shared" si="103"/>
        <v>0</v>
      </c>
      <c r="Y76" s="78">
        <f t="shared" si="103"/>
        <v>0</v>
      </c>
      <c r="Z76" s="78">
        <f t="shared" si="103"/>
        <v>0</v>
      </c>
      <c r="AA76" s="128"/>
      <c r="AB76" s="79"/>
      <c r="AC76" s="86">
        <f t="shared" si="104"/>
        <v>2703.1439999999998</v>
      </c>
      <c r="AD76" s="98">
        <v>2703.1439999999998</v>
      </c>
      <c r="AE76" s="128"/>
      <c r="AF76" s="128"/>
    </row>
    <row r="77" spans="1:33">
      <c r="A77" s="70"/>
      <c r="B77" s="126"/>
      <c r="C77" s="95"/>
      <c r="D77" s="127"/>
      <c r="E77" s="127"/>
      <c r="F77" s="97" t="s">
        <v>99</v>
      </c>
      <c r="G77" s="84" t="s">
        <v>103</v>
      </c>
      <c r="H77" s="96" t="s">
        <v>25</v>
      </c>
      <c r="I77" s="106"/>
      <c r="J77" s="86">
        <f t="shared" si="99"/>
        <v>851.54600000000005</v>
      </c>
      <c r="K77" s="98">
        <v>851.54600000000005</v>
      </c>
      <c r="L77" s="128"/>
      <c r="M77" s="128"/>
      <c r="N77" s="86">
        <f t="shared" si="100"/>
        <v>8143.6879600000002</v>
      </c>
      <c r="O77" s="98">
        <v>8143.6879600000002</v>
      </c>
      <c r="P77" s="128"/>
      <c r="Q77" s="128"/>
      <c r="R77" s="128"/>
      <c r="S77" s="86">
        <f t="shared" si="101"/>
        <v>8143.6879600000002</v>
      </c>
      <c r="T77" s="98">
        <v>8143.6879600000002</v>
      </c>
      <c r="U77" s="128"/>
      <c r="V77" s="128"/>
      <c r="W77" s="86">
        <f t="shared" si="102"/>
        <v>0</v>
      </c>
      <c r="X77" s="78">
        <f t="shared" si="103"/>
        <v>0</v>
      </c>
      <c r="Y77" s="78">
        <f t="shared" si="103"/>
        <v>0</v>
      </c>
      <c r="Z77" s="78">
        <f t="shared" si="103"/>
        <v>0</v>
      </c>
      <c r="AA77" s="128"/>
      <c r="AB77" s="79"/>
      <c r="AC77" s="86">
        <f t="shared" si="104"/>
        <v>3666.7139999999999</v>
      </c>
      <c r="AD77" s="98">
        <v>3666.7139999999999</v>
      </c>
      <c r="AE77" s="128"/>
      <c r="AF77" s="128"/>
    </row>
    <row r="78" spans="1:33" ht="12.75" customHeight="1">
      <c r="A78" s="70"/>
      <c r="B78" s="126"/>
      <c r="C78" s="95"/>
      <c r="D78" s="127"/>
      <c r="E78" s="127"/>
      <c r="F78" s="97" t="s">
        <v>99</v>
      </c>
      <c r="G78" s="84" t="s">
        <v>104</v>
      </c>
      <c r="H78" s="96" t="s">
        <v>25</v>
      </c>
      <c r="I78" s="61"/>
      <c r="J78" s="86">
        <f t="shared" si="99"/>
        <v>0</v>
      </c>
      <c r="K78" s="98"/>
      <c r="L78" s="128"/>
      <c r="M78" s="128"/>
      <c r="N78" s="86">
        <f>O78+P78+Q78</f>
        <v>0</v>
      </c>
      <c r="O78" s="98"/>
      <c r="P78" s="128"/>
      <c r="Q78" s="128"/>
      <c r="R78" s="128"/>
      <c r="S78" s="86">
        <f>T78+U78+V78</f>
        <v>0</v>
      </c>
      <c r="T78" s="98"/>
      <c r="U78" s="128"/>
      <c r="V78" s="128"/>
      <c r="W78" s="86">
        <f>X78+Y78+Z78</f>
        <v>0</v>
      </c>
      <c r="X78" s="78">
        <f t="shared" si="103"/>
        <v>0</v>
      </c>
      <c r="Y78" s="78">
        <f t="shared" si="103"/>
        <v>0</v>
      </c>
      <c r="Z78" s="78">
        <f t="shared" si="103"/>
        <v>0</v>
      </c>
      <c r="AA78" s="128"/>
      <c r="AB78" s="79"/>
      <c r="AC78" s="86">
        <f>AD78+AE78+AF78</f>
        <v>0</v>
      </c>
      <c r="AD78" s="98"/>
      <c r="AE78" s="128"/>
      <c r="AF78" s="128"/>
    </row>
    <row r="79" spans="1:33">
      <c r="A79" s="70"/>
      <c r="B79" s="126"/>
      <c r="C79" s="95"/>
      <c r="D79" s="127"/>
      <c r="E79" s="127"/>
      <c r="F79" s="97" t="s">
        <v>99</v>
      </c>
      <c r="G79" s="84" t="s">
        <v>105</v>
      </c>
      <c r="H79" s="96" t="s">
        <v>25</v>
      </c>
      <c r="I79" s="104"/>
      <c r="J79" s="86">
        <f t="shared" si="99"/>
        <v>0</v>
      </c>
      <c r="K79" s="98"/>
      <c r="L79" s="128"/>
      <c r="M79" s="128"/>
      <c r="N79" s="86">
        <f t="shared" si="100"/>
        <v>0</v>
      </c>
      <c r="O79" s="98"/>
      <c r="P79" s="128"/>
      <c r="Q79" s="128"/>
      <c r="R79" s="128"/>
      <c r="S79" s="86">
        <f t="shared" ref="S79:S80" si="105">T79+U79+V79</f>
        <v>0</v>
      </c>
      <c r="T79" s="98"/>
      <c r="U79" s="128"/>
      <c r="V79" s="128"/>
      <c r="W79" s="86">
        <f t="shared" ref="W79:W80" si="106">X79+Y79+Z79</f>
        <v>0</v>
      </c>
      <c r="X79" s="78">
        <f t="shared" si="103"/>
        <v>0</v>
      </c>
      <c r="Y79" s="78">
        <f t="shared" si="103"/>
        <v>0</v>
      </c>
      <c r="Z79" s="78">
        <f t="shared" si="103"/>
        <v>0</v>
      </c>
      <c r="AA79" s="128"/>
      <c r="AB79" s="79"/>
      <c r="AC79" s="86">
        <f t="shared" ref="AC79:AC80" si="107">AD79+AE79+AF79</f>
        <v>0</v>
      </c>
      <c r="AD79" s="98"/>
      <c r="AE79" s="128"/>
      <c r="AF79" s="128"/>
    </row>
    <row r="80" spans="1:33" ht="15.75" customHeight="1">
      <c r="A80" s="70"/>
      <c r="B80" s="126"/>
      <c r="C80" s="95"/>
      <c r="D80" s="127"/>
      <c r="E80" s="127"/>
      <c r="F80" s="97" t="s">
        <v>99</v>
      </c>
      <c r="G80" s="97" t="s">
        <v>106</v>
      </c>
      <c r="H80" s="96" t="s">
        <v>25</v>
      </c>
      <c r="I80" s="128"/>
      <c r="J80" s="86">
        <f t="shared" si="99"/>
        <v>0</v>
      </c>
      <c r="K80" s="98"/>
      <c r="L80" s="98"/>
      <c r="M80" s="128"/>
      <c r="N80" s="86">
        <f t="shared" si="100"/>
        <v>0</v>
      </c>
      <c r="O80" s="98"/>
      <c r="P80" s="98"/>
      <c r="Q80" s="128"/>
      <c r="R80" s="128"/>
      <c r="S80" s="86">
        <f t="shared" si="105"/>
        <v>0</v>
      </c>
      <c r="T80" s="98"/>
      <c r="U80" s="98"/>
      <c r="V80" s="128"/>
      <c r="W80" s="86">
        <f t="shared" si="106"/>
        <v>0</v>
      </c>
      <c r="X80" s="78">
        <f t="shared" si="103"/>
        <v>0</v>
      </c>
      <c r="Y80" s="78">
        <f t="shared" si="103"/>
        <v>0</v>
      </c>
      <c r="Z80" s="78">
        <f t="shared" si="103"/>
        <v>0</v>
      </c>
      <c r="AA80" s="128"/>
      <c r="AB80" s="79"/>
      <c r="AC80" s="86">
        <f t="shared" si="107"/>
        <v>0</v>
      </c>
      <c r="AD80" s="98"/>
      <c r="AE80" s="98"/>
      <c r="AF80" s="128"/>
      <c r="AG80" s="129"/>
    </row>
    <row r="81" spans="1:32" ht="12.75" customHeight="1">
      <c r="A81" s="70"/>
      <c r="B81" s="126"/>
      <c r="C81" s="95"/>
      <c r="D81" s="127"/>
      <c r="E81" s="127"/>
      <c r="F81" s="97" t="s">
        <v>99</v>
      </c>
      <c r="G81" s="84" t="s">
        <v>107</v>
      </c>
      <c r="H81" s="96" t="s">
        <v>25</v>
      </c>
      <c r="I81" s="128"/>
      <c r="J81" s="86">
        <f t="shared" si="99"/>
        <v>11035.3</v>
      </c>
      <c r="K81" s="130"/>
      <c r="L81" s="130">
        <v>11035.3</v>
      </c>
      <c r="M81" s="130"/>
      <c r="N81" s="86">
        <f>O81+P81+Q81</f>
        <v>12652.599999999999</v>
      </c>
      <c r="O81" s="98">
        <v>5693.7</v>
      </c>
      <c r="P81" s="98">
        <v>6958.9</v>
      </c>
      <c r="Q81" s="130"/>
      <c r="R81" s="130"/>
      <c r="S81" s="86">
        <f>T81+U81+V81</f>
        <v>12652.599999999999</v>
      </c>
      <c r="T81" s="98">
        <v>5693.7</v>
      </c>
      <c r="U81" s="98">
        <v>6958.9</v>
      </c>
      <c r="V81" s="130"/>
      <c r="W81" s="86">
        <f>X81+Y81+Z81</f>
        <v>0</v>
      </c>
      <c r="X81" s="78">
        <f t="shared" si="103"/>
        <v>0</v>
      </c>
      <c r="Y81" s="78">
        <f t="shared" si="103"/>
        <v>0</v>
      </c>
      <c r="Z81" s="78">
        <f t="shared" si="103"/>
        <v>0</v>
      </c>
      <c r="AA81" s="128"/>
      <c r="AB81" s="79"/>
      <c r="AC81" s="86">
        <f>AD81+AE81+AF81</f>
        <v>12652.6</v>
      </c>
      <c r="AD81" s="98">
        <v>5693.7</v>
      </c>
      <c r="AE81" s="98">
        <f>12652.6-5693.7</f>
        <v>6958.9000000000005</v>
      </c>
      <c r="AF81" s="130"/>
    </row>
    <row r="82" spans="1:32">
      <c r="A82" s="70"/>
      <c r="B82" s="131"/>
      <c r="C82" s="72"/>
      <c r="D82" s="132"/>
      <c r="E82" s="132"/>
      <c r="F82" s="96" t="s">
        <v>99</v>
      </c>
      <c r="G82" s="96" t="s">
        <v>108</v>
      </c>
      <c r="H82" s="96" t="s">
        <v>25</v>
      </c>
      <c r="I82" s="128"/>
      <c r="J82" s="86">
        <f t="shared" si="99"/>
        <v>2717.4</v>
      </c>
      <c r="K82" s="130"/>
      <c r="L82" s="130">
        <v>2717.4</v>
      </c>
      <c r="M82" s="130"/>
      <c r="N82" s="86">
        <f>O82+P82+Q82</f>
        <v>1376.9055900000001</v>
      </c>
      <c r="O82" s="130"/>
      <c r="P82" s="130">
        <v>1376.9055900000001</v>
      </c>
      <c r="Q82" s="130"/>
      <c r="R82" s="130"/>
      <c r="S82" s="86">
        <f>T82+U82+V82</f>
        <v>1376.9055900000001</v>
      </c>
      <c r="T82" s="130"/>
      <c r="U82" s="130">
        <v>1376.9055900000001</v>
      </c>
      <c r="V82" s="130"/>
      <c r="W82" s="86">
        <f>X82+Y82+Z82</f>
        <v>0</v>
      </c>
      <c r="X82" s="78">
        <f t="shared" si="103"/>
        <v>0</v>
      </c>
      <c r="Y82" s="78">
        <f t="shared" si="103"/>
        <v>0</v>
      </c>
      <c r="Z82" s="78">
        <f t="shared" si="103"/>
        <v>0</v>
      </c>
      <c r="AA82" s="128"/>
      <c r="AB82" s="79"/>
      <c r="AC82" s="86">
        <f>AD82+AE82+AF82</f>
        <v>1220.5999999999999</v>
      </c>
      <c r="AD82" s="130"/>
      <c r="AE82" s="130">
        <v>1220.5999999999999</v>
      </c>
      <c r="AF82" s="130"/>
    </row>
    <row r="83" spans="1:32" ht="12.75" customHeight="1">
      <c r="A83" s="70"/>
      <c r="B83" s="63" t="s">
        <v>30</v>
      </c>
      <c r="C83" s="64" t="s">
        <v>109</v>
      </c>
      <c r="D83" s="65" t="s">
        <v>32</v>
      </c>
      <c r="E83" s="65" t="s">
        <v>29</v>
      </c>
      <c r="F83" s="115" t="s">
        <v>99</v>
      </c>
      <c r="G83" s="115" t="s">
        <v>24</v>
      </c>
      <c r="H83" s="115" t="s">
        <v>25</v>
      </c>
      <c r="I83" s="128"/>
      <c r="J83" s="133">
        <f>SUM(J84:J87)</f>
        <v>191.16800000000001</v>
      </c>
      <c r="K83" s="134">
        <f>SUM(K84:K87)</f>
        <v>191.16800000000001</v>
      </c>
      <c r="L83" s="134">
        <f t="shared" ref="L83:M83" si="108">SUM(L84:L87)</f>
        <v>0</v>
      </c>
      <c r="M83" s="134">
        <f t="shared" si="108"/>
        <v>0</v>
      </c>
      <c r="N83" s="133">
        <f>SUM(N84:N87)</f>
        <v>297.71800000000002</v>
      </c>
      <c r="O83" s="134">
        <f>SUM(O84:O87)</f>
        <v>297.71800000000002</v>
      </c>
      <c r="P83" s="134">
        <f t="shared" ref="P83:Q83" si="109">SUM(P84:P87)</f>
        <v>0</v>
      </c>
      <c r="Q83" s="134">
        <f t="shared" si="109"/>
        <v>0</v>
      </c>
      <c r="R83" s="134"/>
      <c r="S83" s="133">
        <f>SUM(S84:S87)</f>
        <v>297.71800000000002</v>
      </c>
      <c r="T83" s="134">
        <f>SUM(T84:T87)</f>
        <v>297.71800000000002</v>
      </c>
      <c r="U83" s="134">
        <f t="shared" ref="U83:V83" si="110">SUM(U84:U87)</f>
        <v>0</v>
      </c>
      <c r="V83" s="134">
        <f t="shared" si="110"/>
        <v>0</v>
      </c>
      <c r="W83" s="133">
        <f>SUM(W84:W87)</f>
        <v>0</v>
      </c>
      <c r="X83" s="134">
        <f>SUM(X84:X87)</f>
        <v>0</v>
      </c>
      <c r="Y83" s="134">
        <f t="shared" ref="Y83:Z83" si="111">SUM(Y84:Y87)</f>
        <v>0</v>
      </c>
      <c r="Z83" s="134">
        <f t="shared" si="111"/>
        <v>0</v>
      </c>
      <c r="AA83" s="134"/>
      <c r="AB83" s="69"/>
      <c r="AC83" s="133">
        <f>SUM(AC84:AC87)</f>
        <v>0</v>
      </c>
      <c r="AD83" s="134">
        <f>SUM(AD84:AD87)</f>
        <v>0</v>
      </c>
      <c r="AE83" s="134">
        <f t="shared" ref="AE83:AF83" si="112">SUM(AE84:AE87)</f>
        <v>0</v>
      </c>
      <c r="AF83" s="134">
        <f t="shared" si="112"/>
        <v>0</v>
      </c>
    </row>
    <row r="84" spans="1:32">
      <c r="A84" s="70"/>
      <c r="B84" s="81"/>
      <c r="C84" s="95"/>
      <c r="D84" s="83"/>
      <c r="E84" s="83"/>
      <c r="F84" s="96" t="s">
        <v>99</v>
      </c>
      <c r="G84" s="96" t="s">
        <v>110</v>
      </c>
      <c r="H84" s="96" t="s">
        <v>25</v>
      </c>
      <c r="I84" s="128"/>
      <c r="J84" s="86">
        <f>K84+L84+M84</f>
        <v>191.16800000000001</v>
      </c>
      <c r="K84" s="128">
        <v>191.16800000000001</v>
      </c>
      <c r="L84" s="128"/>
      <c r="M84" s="128"/>
      <c r="N84" s="86">
        <f>O84+P84+Q84</f>
        <v>0</v>
      </c>
      <c r="O84" s="128">
        <v>0</v>
      </c>
      <c r="P84" s="128"/>
      <c r="Q84" s="128"/>
      <c r="R84" s="128"/>
      <c r="S84" s="86">
        <f>T84+U84+V84</f>
        <v>0</v>
      </c>
      <c r="T84" s="128">
        <v>0</v>
      </c>
      <c r="U84" s="128"/>
      <c r="V84" s="128"/>
      <c r="W84" s="86">
        <f>X84+Y84+Z84</f>
        <v>0</v>
      </c>
      <c r="X84" s="78">
        <f t="shared" ref="X84:Z87" si="113">O84-T84</f>
        <v>0</v>
      </c>
      <c r="Y84" s="78">
        <f t="shared" si="113"/>
        <v>0</v>
      </c>
      <c r="Z84" s="78">
        <f t="shared" si="113"/>
        <v>0</v>
      </c>
      <c r="AA84" s="128"/>
      <c r="AB84" s="79"/>
      <c r="AC84" s="86">
        <f>AD84+AE84+AF84</f>
        <v>0</v>
      </c>
      <c r="AD84" s="128"/>
      <c r="AE84" s="128"/>
      <c r="AF84" s="128"/>
    </row>
    <row r="85" spans="1:32" ht="15.75" customHeight="1">
      <c r="A85" s="70"/>
      <c r="B85" s="81"/>
      <c r="C85" s="95"/>
      <c r="D85" s="83"/>
      <c r="E85" s="83"/>
      <c r="F85" s="96" t="s">
        <v>99</v>
      </c>
      <c r="G85" s="96" t="s">
        <v>111</v>
      </c>
      <c r="H85" s="96" t="s">
        <v>25</v>
      </c>
      <c r="I85" s="128"/>
      <c r="J85" s="86">
        <f>K85+L85+M85</f>
        <v>0</v>
      </c>
      <c r="K85" s="128"/>
      <c r="L85" s="128"/>
      <c r="M85" s="128"/>
      <c r="N85" s="86">
        <f>O85+P85+Q85</f>
        <v>297.71800000000002</v>
      </c>
      <c r="O85" s="128">
        <v>297.71800000000002</v>
      </c>
      <c r="P85" s="128"/>
      <c r="Q85" s="128"/>
      <c r="R85" s="128"/>
      <c r="S85" s="86">
        <f>T85+U85+V85</f>
        <v>297.71800000000002</v>
      </c>
      <c r="T85" s="128">
        <v>297.71800000000002</v>
      </c>
      <c r="U85" s="128"/>
      <c r="V85" s="128"/>
      <c r="W85" s="86">
        <f>X85+Y85+Z85</f>
        <v>0</v>
      </c>
      <c r="X85" s="78">
        <f t="shared" si="113"/>
        <v>0</v>
      </c>
      <c r="Y85" s="78">
        <f t="shared" si="113"/>
        <v>0</v>
      </c>
      <c r="Z85" s="78">
        <f t="shared" si="113"/>
        <v>0</v>
      </c>
      <c r="AA85" s="128"/>
      <c r="AB85" s="79"/>
      <c r="AC85" s="86">
        <f>AD85+AE85+AF85</f>
        <v>0</v>
      </c>
      <c r="AD85" s="128"/>
      <c r="AE85" s="128"/>
      <c r="AF85" s="128"/>
    </row>
    <row r="86" spans="1:32" ht="12.75" customHeight="1">
      <c r="A86" s="70"/>
      <c r="B86" s="81"/>
      <c r="C86" s="95"/>
      <c r="D86" s="83"/>
      <c r="E86" s="83"/>
      <c r="F86" s="97" t="s">
        <v>99</v>
      </c>
      <c r="G86" s="102" t="s">
        <v>112</v>
      </c>
      <c r="H86" s="96" t="s">
        <v>25</v>
      </c>
      <c r="I86" s="128"/>
      <c r="J86" s="86">
        <f>K86+L86+M86</f>
        <v>0</v>
      </c>
      <c r="K86" s="98"/>
      <c r="L86" s="128"/>
      <c r="M86" s="128"/>
      <c r="N86" s="86">
        <f>O86+P86+Q86</f>
        <v>0</v>
      </c>
      <c r="O86" s="98"/>
      <c r="P86" s="128"/>
      <c r="Q86" s="128"/>
      <c r="R86" s="128"/>
      <c r="S86" s="86">
        <f>T86+U86+V86</f>
        <v>0</v>
      </c>
      <c r="T86" s="98"/>
      <c r="U86" s="128"/>
      <c r="V86" s="128"/>
      <c r="W86" s="86">
        <f>X86+Y86+Z86</f>
        <v>0</v>
      </c>
      <c r="X86" s="78">
        <f t="shared" si="113"/>
        <v>0</v>
      </c>
      <c r="Y86" s="78">
        <f t="shared" si="113"/>
        <v>0</v>
      </c>
      <c r="Z86" s="78">
        <f t="shared" si="113"/>
        <v>0</v>
      </c>
      <c r="AA86" s="128"/>
      <c r="AB86" s="79"/>
      <c r="AC86" s="86">
        <f>AD86+AE86+AF86</f>
        <v>0</v>
      </c>
      <c r="AD86" s="98"/>
      <c r="AE86" s="128"/>
      <c r="AF86" s="128"/>
    </row>
    <row r="87" spans="1:32">
      <c r="A87" s="70"/>
      <c r="B87" s="71"/>
      <c r="C87" s="72"/>
      <c r="D87" s="73"/>
      <c r="E87" s="73"/>
      <c r="F87" s="96" t="s">
        <v>99</v>
      </c>
      <c r="G87" s="96" t="s">
        <v>113</v>
      </c>
      <c r="H87" s="96" t="s">
        <v>25</v>
      </c>
      <c r="I87" s="128"/>
      <c r="J87" s="86">
        <f>K87+L87+M87</f>
        <v>0</v>
      </c>
      <c r="K87" s="128"/>
      <c r="L87" s="128"/>
      <c r="M87" s="128"/>
      <c r="N87" s="86">
        <f>O87+P87+Q87</f>
        <v>0</v>
      </c>
      <c r="O87" s="128"/>
      <c r="P87" s="128"/>
      <c r="Q87" s="128"/>
      <c r="R87" s="128"/>
      <c r="S87" s="86">
        <f>T87+U87+V87</f>
        <v>0</v>
      </c>
      <c r="T87" s="128"/>
      <c r="U87" s="128"/>
      <c r="V87" s="128"/>
      <c r="W87" s="86">
        <f>X87+Y87+Z87</f>
        <v>0</v>
      </c>
      <c r="X87" s="78">
        <f t="shared" si="113"/>
        <v>0</v>
      </c>
      <c r="Y87" s="78">
        <f t="shared" si="113"/>
        <v>0</v>
      </c>
      <c r="Z87" s="78">
        <f t="shared" si="113"/>
        <v>0</v>
      </c>
      <c r="AA87" s="128"/>
      <c r="AB87" s="79"/>
      <c r="AC87" s="86">
        <f>AD87+AE87+AF87</f>
        <v>0</v>
      </c>
      <c r="AD87" s="128"/>
      <c r="AE87" s="128"/>
      <c r="AF87" s="128"/>
    </row>
    <row r="88" spans="1:32" ht="12.75" customHeight="1">
      <c r="A88" s="70"/>
      <c r="B88" s="63" t="s">
        <v>42</v>
      </c>
      <c r="C88" s="64" t="s">
        <v>114</v>
      </c>
      <c r="D88" s="65" t="s">
        <v>32</v>
      </c>
      <c r="E88" s="65" t="s">
        <v>29</v>
      </c>
      <c r="F88" s="115" t="s">
        <v>99</v>
      </c>
      <c r="G88" s="115"/>
      <c r="H88" s="115"/>
      <c r="I88" s="128"/>
      <c r="J88" s="113">
        <f t="shared" ref="J88" si="114">SUM(J89:J91)</f>
        <v>0</v>
      </c>
      <c r="K88" s="104">
        <f t="shared" ref="I88:AE94" si="115">SUM(K89:K91)</f>
        <v>0</v>
      </c>
      <c r="L88" s="104">
        <f t="shared" si="115"/>
        <v>0</v>
      </c>
      <c r="M88" s="104">
        <f t="shared" si="115"/>
        <v>0</v>
      </c>
      <c r="N88" s="113">
        <f t="shared" si="115"/>
        <v>5674.5549999999994</v>
      </c>
      <c r="O88" s="104">
        <f t="shared" si="115"/>
        <v>5674.5549999999994</v>
      </c>
      <c r="P88" s="104">
        <f t="shared" si="115"/>
        <v>0</v>
      </c>
      <c r="Q88" s="104">
        <f t="shared" si="115"/>
        <v>0</v>
      </c>
      <c r="R88" s="104">
        <f t="shared" si="115"/>
        <v>0</v>
      </c>
      <c r="S88" s="113">
        <f t="shared" si="115"/>
        <v>5674.5549999999994</v>
      </c>
      <c r="T88" s="104">
        <f t="shared" si="115"/>
        <v>5674.5549999999994</v>
      </c>
      <c r="U88" s="104">
        <f t="shared" si="115"/>
        <v>0</v>
      </c>
      <c r="V88" s="104">
        <f t="shared" si="115"/>
        <v>0</v>
      </c>
      <c r="W88" s="113">
        <f t="shared" si="115"/>
        <v>0</v>
      </c>
      <c r="X88" s="104">
        <f t="shared" si="115"/>
        <v>0</v>
      </c>
      <c r="Y88" s="104">
        <f t="shared" si="115"/>
        <v>0</v>
      </c>
      <c r="Z88" s="104">
        <f t="shared" si="115"/>
        <v>0</v>
      </c>
      <c r="AA88" s="104">
        <f t="shared" si="115"/>
        <v>0</v>
      </c>
      <c r="AB88" s="69"/>
      <c r="AC88" s="113">
        <f t="shared" ref="AC88:AF88" si="116">SUM(AC89:AC91)</f>
        <v>0</v>
      </c>
      <c r="AD88" s="104">
        <f t="shared" si="116"/>
        <v>0</v>
      </c>
      <c r="AE88" s="104">
        <f t="shared" si="116"/>
        <v>0</v>
      </c>
      <c r="AF88" s="104">
        <f t="shared" si="116"/>
        <v>0</v>
      </c>
    </row>
    <row r="89" spans="1:32" ht="15.75" customHeight="1">
      <c r="A89" s="70"/>
      <c r="B89" s="81"/>
      <c r="C89" s="95"/>
      <c r="D89" s="83"/>
      <c r="E89" s="83"/>
      <c r="F89" s="84" t="s">
        <v>99</v>
      </c>
      <c r="G89" s="84" t="s">
        <v>115</v>
      </c>
      <c r="H89" s="96" t="s">
        <v>25</v>
      </c>
      <c r="I89" s="134"/>
      <c r="J89" s="86">
        <f>K89+L89+M89</f>
        <v>0</v>
      </c>
      <c r="K89" s="116"/>
      <c r="L89" s="116"/>
      <c r="M89" s="116"/>
      <c r="N89" s="86">
        <f>O89+P89+Q89</f>
        <v>559.40499999999997</v>
      </c>
      <c r="O89" s="116">
        <v>559.40499999999997</v>
      </c>
      <c r="P89" s="116"/>
      <c r="Q89" s="116"/>
      <c r="R89" s="135"/>
      <c r="S89" s="86">
        <f>T89+U89+V89</f>
        <v>559.40499999999997</v>
      </c>
      <c r="T89" s="116">
        <v>559.40499999999997</v>
      </c>
      <c r="U89" s="116"/>
      <c r="V89" s="116"/>
      <c r="W89" s="86">
        <f>X89+Y89+Z89</f>
        <v>0</v>
      </c>
      <c r="X89" s="78">
        <f t="shared" ref="X89:Z91" si="117">O89-T89</f>
        <v>0</v>
      </c>
      <c r="Y89" s="78">
        <f t="shared" si="117"/>
        <v>0</v>
      </c>
      <c r="Z89" s="78">
        <f t="shared" si="117"/>
        <v>0</v>
      </c>
      <c r="AA89" s="135"/>
      <c r="AB89" s="79"/>
      <c r="AC89" s="86">
        <f>AD89+AE89+AF89</f>
        <v>0</v>
      </c>
      <c r="AD89" s="116"/>
      <c r="AE89" s="116"/>
      <c r="AF89" s="116"/>
    </row>
    <row r="90" spans="1:32" ht="12.75" customHeight="1">
      <c r="A90" s="70"/>
      <c r="B90" s="81"/>
      <c r="C90" s="95"/>
      <c r="D90" s="83"/>
      <c r="E90" s="83"/>
      <c r="F90" s="84" t="s">
        <v>99</v>
      </c>
      <c r="G90" s="118" t="s">
        <v>89</v>
      </c>
      <c r="H90" s="96" t="s">
        <v>25</v>
      </c>
      <c r="I90" s="128"/>
      <c r="J90" s="86">
        <f>K90+L90+M90</f>
        <v>0</v>
      </c>
      <c r="K90" s="98"/>
      <c r="L90" s="128"/>
      <c r="M90" s="128"/>
      <c r="N90" s="136">
        <f>O90+P90+Q90</f>
        <v>0</v>
      </c>
      <c r="O90" s="116">
        <f>30.605-30.605</f>
        <v>0</v>
      </c>
      <c r="P90" s="137">
        <f>275.431-275.431</f>
        <v>0</v>
      </c>
      <c r="Q90" s="128"/>
      <c r="R90" s="128"/>
      <c r="S90" s="136">
        <f>T90+U90+V90</f>
        <v>0</v>
      </c>
      <c r="T90" s="116">
        <f>30.605-30.605</f>
        <v>0</v>
      </c>
      <c r="U90" s="137">
        <f>275.431-275.431</f>
        <v>0</v>
      </c>
      <c r="V90" s="128"/>
      <c r="W90" s="136">
        <f>X90+Y90+Z90</f>
        <v>0</v>
      </c>
      <c r="X90" s="78">
        <f t="shared" si="117"/>
        <v>0</v>
      </c>
      <c r="Y90" s="78">
        <f t="shared" si="117"/>
        <v>0</v>
      </c>
      <c r="Z90" s="78">
        <f t="shared" si="117"/>
        <v>0</v>
      </c>
      <c r="AA90" s="128"/>
      <c r="AB90" s="79"/>
      <c r="AC90" s="136">
        <f>AD90+AE90+AF90</f>
        <v>0</v>
      </c>
      <c r="AD90" s="116"/>
      <c r="AE90" s="137"/>
      <c r="AF90" s="128"/>
    </row>
    <row r="91" spans="1:32">
      <c r="A91" s="70"/>
      <c r="B91" s="71"/>
      <c r="C91" s="95"/>
      <c r="D91" s="73"/>
      <c r="E91" s="73"/>
      <c r="F91" s="84" t="s">
        <v>99</v>
      </c>
      <c r="G91" s="84" t="s">
        <v>116</v>
      </c>
      <c r="H91" s="96" t="s">
        <v>25</v>
      </c>
      <c r="I91" s="128"/>
      <c r="J91" s="86">
        <f>K91+L91+M91</f>
        <v>0</v>
      </c>
      <c r="K91" s="98"/>
      <c r="L91" s="128"/>
      <c r="M91" s="128"/>
      <c r="N91" s="86">
        <f>O91+P91+Q91</f>
        <v>5115.1499999999996</v>
      </c>
      <c r="O91" s="98">
        <v>5115.1499999999996</v>
      </c>
      <c r="P91" s="128"/>
      <c r="Q91" s="128"/>
      <c r="R91" s="128"/>
      <c r="S91" s="86">
        <f>T91+U91+V91</f>
        <v>5115.1499999999996</v>
      </c>
      <c r="T91" s="98">
        <v>5115.1499999999996</v>
      </c>
      <c r="U91" s="128"/>
      <c r="V91" s="128"/>
      <c r="W91" s="86">
        <f>X91+Y91+Z91</f>
        <v>0</v>
      </c>
      <c r="X91" s="78">
        <f t="shared" si="117"/>
        <v>0</v>
      </c>
      <c r="Y91" s="78">
        <f t="shared" si="117"/>
        <v>0</v>
      </c>
      <c r="Z91" s="78">
        <f t="shared" si="117"/>
        <v>0</v>
      </c>
      <c r="AA91" s="128"/>
      <c r="AB91" s="79"/>
      <c r="AC91" s="86">
        <f>AD91+AE91+AF91</f>
        <v>0</v>
      </c>
      <c r="AD91" s="98"/>
      <c r="AE91" s="128"/>
      <c r="AF91" s="128"/>
    </row>
    <row r="92" spans="1:32" ht="12.75" customHeight="1">
      <c r="A92" s="70"/>
      <c r="B92" s="63" t="s">
        <v>48</v>
      </c>
      <c r="C92" s="64" t="s">
        <v>117</v>
      </c>
      <c r="D92" s="65" t="s">
        <v>32</v>
      </c>
      <c r="E92" s="65" t="s">
        <v>29</v>
      </c>
      <c r="F92" s="115" t="s">
        <v>99</v>
      </c>
      <c r="G92" s="115"/>
      <c r="H92" s="115"/>
      <c r="I92" s="128"/>
      <c r="J92" s="133">
        <f t="shared" ref="J92" si="118">SUM(J93:J94)</f>
        <v>375.33000000000004</v>
      </c>
      <c r="K92" s="104">
        <f>SUM(K93:K94)</f>
        <v>262.73</v>
      </c>
      <c r="L92" s="104">
        <f t="shared" ref="I92:T98" si="119">SUM(L93:L94)</f>
        <v>112.6</v>
      </c>
      <c r="M92" s="104">
        <f t="shared" si="119"/>
        <v>0</v>
      </c>
      <c r="N92" s="113">
        <f t="shared" si="119"/>
        <v>439.488</v>
      </c>
      <c r="O92" s="104">
        <f>SUM(O93:O94)</f>
        <v>320.78800000000001</v>
      </c>
      <c r="P92" s="104">
        <f t="shared" ref="P92:S92" si="120">SUM(P93:P94)</f>
        <v>118.7</v>
      </c>
      <c r="Q92" s="104">
        <f t="shared" si="120"/>
        <v>0</v>
      </c>
      <c r="R92" s="104">
        <f t="shared" si="120"/>
        <v>0</v>
      </c>
      <c r="S92" s="113">
        <f t="shared" si="120"/>
        <v>395.7</v>
      </c>
      <c r="T92" s="104">
        <f>SUM(T93:T94)</f>
        <v>277</v>
      </c>
      <c r="U92" s="104">
        <f t="shared" ref="U92:W92" si="121">SUM(U93:U94)</f>
        <v>118.7</v>
      </c>
      <c r="V92" s="104">
        <f t="shared" si="121"/>
        <v>0</v>
      </c>
      <c r="W92" s="113">
        <f t="shared" si="121"/>
        <v>43.787999999999997</v>
      </c>
      <c r="X92" s="104">
        <f>SUM(X93:X94)</f>
        <v>43.787999999999997</v>
      </c>
      <c r="Y92" s="104">
        <f t="shared" ref="Y92:AA92" si="122">SUM(Y93:Y94)</f>
        <v>0</v>
      </c>
      <c r="Z92" s="104">
        <f t="shared" si="122"/>
        <v>0</v>
      </c>
      <c r="AA92" s="134">
        <f t="shared" si="122"/>
        <v>0</v>
      </c>
      <c r="AB92" s="69"/>
      <c r="AC92" s="113">
        <f t="shared" ref="AC92" si="123">SUM(AC93:AC94)</f>
        <v>395.7</v>
      </c>
      <c r="AD92" s="104">
        <f>SUM(AD93:AD94)</f>
        <v>277</v>
      </c>
      <c r="AE92" s="104">
        <f t="shared" ref="AE92:AF92" si="124">SUM(AE93:AE94)</f>
        <v>118.7</v>
      </c>
      <c r="AF92" s="104">
        <f t="shared" si="124"/>
        <v>0</v>
      </c>
    </row>
    <row r="93" spans="1:32">
      <c r="A93" s="70"/>
      <c r="B93" s="81"/>
      <c r="C93" s="95"/>
      <c r="D93" s="83"/>
      <c r="E93" s="83"/>
      <c r="F93" s="96" t="s">
        <v>99</v>
      </c>
      <c r="G93" s="96" t="s">
        <v>118</v>
      </c>
      <c r="H93" s="96" t="s">
        <v>25</v>
      </c>
      <c r="I93" s="128"/>
      <c r="J93" s="86">
        <f>K93+L93+M93</f>
        <v>262.73</v>
      </c>
      <c r="K93" s="116">
        <v>262.73</v>
      </c>
      <c r="L93" s="135"/>
      <c r="M93" s="135"/>
      <c r="N93" s="86">
        <f>O93+P93+Q93</f>
        <v>43.787999999999997</v>
      </c>
      <c r="O93" s="116">
        <v>43.787999999999997</v>
      </c>
      <c r="P93" s="116"/>
      <c r="Q93" s="135"/>
      <c r="R93" s="135"/>
      <c r="S93" s="86">
        <f>T93+U93+V93</f>
        <v>0</v>
      </c>
      <c r="T93" s="116"/>
      <c r="U93" s="116"/>
      <c r="V93" s="135"/>
      <c r="W93" s="86">
        <f>X93+Y93+Z93</f>
        <v>43.787999999999997</v>
      </c>
      <c r="X93" s="78">
        <f t="shared" ref="X93:Z94" si="125">O93-T93</f>
        <v>43.787999999999997</v>
      </c>
      <c r="Y93" s="78">
        <f t="shared" si="125"/>
        <v>0</v>
      </c>
      <c r="Z93" s="78">
        <f t="shared" si="125"/>
        <v>0</v>
      </c>
      <c r="AA93" s="135"/>
      <c r="AB93" s="79"/>
      <c r="AC93" s="86">
        <f>AD93+AE93+AF93</f>
        <v>0</v>
      </c>
      <c r="AD93" s="116"/>
      <c r="AE93" s="116"/>
      <c r="AF93" s="135"/>
    </row>
    <row r="94" spans="1:32" ht="12.75" customHeight="1">
      <c r="A94" s="70"/>
      <c r="B94" s="71"/>
      <c r="C94" s="72"/>
      <c r="D94" s="73"/>
      <c r="E94" s="73"/>
      <c r="F94" s="96" t="s">
        <v>99</v>
      </c>
      <c r="G94" s="96" t="s">
        <v>113</v>
      </c>
      <c r="H94" s="96" t="s">
        <v>25</v>
      </c>
      <c r="I94" s="104">
        <f t="shared" si="115"/>
        <v>0</v>
      </c>
      <c r="J94" s="86">
        <f>K94+L94+M94</f>
        <v>112.6</v>
      </c>
      <c r="K94" s="98"/>
      <c r="L94" s="128">
        <v>112.6</v>
      </c>
      <c r="M94" s="128"/>
      <c r="N94" s="86">
        <f>O94+P94+Q94</f>
        <v>395.7</v>
      </c>
      <c r="O94" s="98">
        <v>277</v>
      </c>
      <c r="P94" s="128">
        <v>118.7</v>
      </c>
      <c r="Q94" s="128"/>
      <c r="R94" s="128"/>
      <c r="S94" s="86">
        <f>T94+U94+V94</f>
        <v>395.7</v>
      </c>
      <c r="T94" s="98">
        <v>277</v>
      </c>
      <c r="U94" s="128">
        <v>118.7</v>
      </c>
      <c r="V94" s="128"/>
      <c r="W94" s="86">
        <f>X94+Y94+Z94</f>
        <v>0</v>
      </c>
      <c r="X94" s="78">
        <f t="shared" si="125"/>
        <v>0</v>
      </c>
      <c r="Y94" s="78">
        <f t="shared" si="125"/>
        <v>0</v>
      </c>
      <c r="Z94" s="78">
        <f t="shared" si="125"/>
        <v>0</v>
      </c>
      <c r="AA94" s="128"/>
      <c r="AB94" s="79"/>
      <c r="AC94" s="86">
        <f>AD94+AE94+AF94</f>
        <v>395.7</v>
      </c>
      <c r="AD94" s="98">
        <v>277</v>
      </c>
      <c r="AE94" s="128">
        <v>118.7</v>
      </c>
      <c r="AF94" s="128"/>
    </row>
    <row r="95" spans="1:32" ht="12.75" customHeight="1">
      <c r="A95" s="70"/>
      <c r="B95" s="63" t="s">
        <v>52</v>
      </c>
      <c r="C95" s="64" t="s">
        <v>53</v>
      </c>
      <c r="D95" s="138"/>
      <c r="E95" s="138"/>
      <c r="F95" s="115" t="s">
        <v>99</v>
      </c>
      <c r="G95" s="115"/>
      <c r="H95" s="115"/>
      <c r="I95" s="135"/>
      <c r="J95" s="133">
        <f>J96</f>
        <v>0</v>
      </c>
      <c r="K95" s="134">
        <f>K96</f>
        <v>0</v>
      </c>
      <c r="L95" s="134">
        <f t="shared" ref="L95:M95" si="126">L96</f>
        <v>0</v>
      </c>
      <c r="M95" s="134">
        <f t="shared" si="126"/>
        <v>0</v>
      </c>
      <c r="N95" s="133">
        <f>N96</f>
        <v>0</v>
      </c>
      <c r="O95" s="134">
        <f>O96</f>
        <v>0</v>
      </c>
      <c r="P95" s="134">
        <f t="shared" ref="P95:Q95" si="127">P96</f>
        <v>0</v>
      </c>
      <c r="Q95" s="134">
        <f t="shared" si="127"/>
        <v>0</v>
      </c>
      <c r="R95" s="139"/>
      <c r="S95" s="133">
        <f>S96</f>
        <v>0</v>
      </c>
      <c r="T95" s="134">
        <f>T96</f>
        <v>0</v>
      </c>
      <c r="U95" s="134">
        <f t="shared" ref="U95:V95" si="128">U96</f>
        <v>0</v>
      </c>
      <c r="V95" s="134">
        <f t="shared" si="128"/>
        <v>0</v>
      </c>
      <c r="W95" s="133">
        <f>W96</f>
        <v>0</v>
      </c>
      <c r="X95" s="134">
        <f>X96</f>
        <v>0</v>
      </c>
      <c r="Y95" s="134">
        <f t="shared" ref="Y95:Z95" si="129">Y96</f>
        <v>0</v>
      </c>
      <c r="Z95" s="134">
        <f t="shared" si="129"/>
        <v>0</v>
      </c>
      <c r="AA95" s="134">
        <f>SUM(AA96:AA97)</f>
        <v>0</v>
      </c>
      <c r="AB95" s="69"/>
      <c r="AC95" s="133">
        <f>AC96</f>
        <v>0</v>
      </c>
      <c r="AD95" s="134">
        <f>AD96</f>
        <v>0</v>
      </c>
      <c r="AE95" s="134">
        <f t="shared" ref="AE95:AF95" si="130">AE96</f>
        <v>0</v>
      </c>
      <c r="AF95" s="134">
        <f t="shared" si="130"/>
        <v>0</v>
      </c>
    </row>
    <row r="96" spans="1:32" ht="12.75" customHeight="1">
      <c r="A96" s="70"/>
      <c r="B96" s="71"/>
      <c r="C96" s="72"/>
      <c r="D96" s="94"/>
      <c r="E96" s="94"/>
      <c r="F96" s="96" t="s">
        <v>99</v>
      </c>
      <c r="G96" s="96"/>
      <c r="H96" s="96" t="s">
        <v>25</v>
      </c>
      <c r="I96" s="128"/>
      <c r="J96" s="86">
        <f>K96+L96+M96</f>
        <v>0</v>
      </c>
      <c r="K96" s="116"/>
      <c r="L96" s="116"/>
      <c r="M96" s="135"/>
      <c r="N96" s="86">
        <f>O96+P96+Q96</f>
        <v>0</v>
      </c>
      <c r="O96" s="116"/>
      <c r="P96" s="116"/>
      <c r="Q96" s="135"/>
      <c r="R96" s="139"/>
      <c r="S96" s="86">
        <f>T96+U96+V96</f>
        <v>0</v>
      </c>
      <c r="T96" s="116"/>
      <c r="U96" s="116"/>
      <c r="V96" s="135"/>
      <c r="W96" s="86">
        <f>X96+Y96+Z96</f>
        <v>0</v>
      </c>
      <c r="X96" s="78">
        <f t="shared" ref="X96:Z96" si="131">O96-T96</f>
        <v>0</v>
      </c>
      <c r="Y96" s="78">
        <f t="shared" si="131"/>
        <v>0</v>
      </c>
      <c r="Z96" s="78">
        <f t="shared" si="131"/>
        <v>0</v>
      </c>
      <c r="AA96" s="135"/>
      <c r="AB96" s="79"/>
      <c r="AC96" s="86">
        <f>AD96+AE96+AF96</f>
        <v>0</v>
      </c>
      <c r="AD96" s="116"/>
      <c r="AE96" s="116"/>
      <c r="AF96" s="135"/>
    </row>
    <row r="97" spans="1:32" ht="12.75" customHeight="1">
      <c r="A97" s="70"/>
      <c r="B97" s="63" t="s">
        <v>54</v>
      </c>
      <c r="C97" s="64" t="s">
        <v>119</v>
      </c>
      <c r="D97" s="138"/>
      <c r="E97" s="138"/>
      <c r="F97" s="115" t="s">
        <v>99</v>
      </c>
      <c r="G97" s="115"/>
      <c r="H97" s="115"/>
      <c r="I97" s="128"/>
      <c r="J97" s="133">
        <f>J98</f>
        <v>0</v>
      </c>
      <c r="K97" s="134">
        <f>K98</f>
        <v>0</v>
      </c>
      <c r="L97" s="134">
        <f t="shared" ref="L97:M97" si="132">L98</f>
        <v>0</v>
      </c>
      <c r="M97" s="134">
        <f t="shared" si="132"/>
        <v>0</v>
      </c>
      <c r="N97" s="133">
        <f>N98</f>
        <v>0</v>
      </c>
      <c r="O97" s="134">
        <f>O98</f>
        <v>0</v>
      </c>
      <c r="P97" s="134">
        <f t="shared" ref="P97:Q97" si="133">P98</f>
        <v>0</v>
      </c>
      <c r="Q97" s="134">
        <f t="shared" si="133"/>
        <v>0</v>
      </c>
      <c r="R97" s="139"/>
      <c r="S97" s="133">
        <f>S98</f>
        <v>0</v>
      </c>
      <c r="T97" s="134">
        <f>T98</f>
        <v>0</v>
      </c>
      <c r="U97" s="134">
        <f t="shared" ref="U97:V97" si="134">U98</f>
        <v>0</v>
      </c>
      <c r="V97" s="134">
        <f t="shared" si="134"/>
        <v>0</v>
      </c>
      <c r="W97" s="133">
        <f>W98</f>
        <v>0</v>
      </c>
      <c r="X97" s="134">
        <f>X98</f>
        <v>0</v>
      </c>
      <c r="Y97" s="134">
        <f t="shared" ref="Y97:Z97" si="135">Y98</f>
        <v>0</v>
      </c>
      <c r="Z97" s="134">
        <f t="shared" si="135"/>
        <v>0</v>
      </c>
      <c r="AA97" s="134">
        <f>SUM(AA98:AA101)</f>
        <v>0</v>
      </c>
      <c r="AB97" s="69"/>
      <c r="AC97" s="133">
        <f>AC98</f>
        <v>0</v>
      </c>
      <c r="AD97" s="134">
        <f>AD98</f>
        <v>0</v>
      </c>
      <c r="AE97" s="134">
        <f t="shared" ref="AE97:AF97" si="136">AE98</f>
        <v>0</v>
      </c>
      <c r="AF97" s="134">
        <f t="shared" si="136"/>
        <v>0</v>
      </c>
    </row>
    <row r="98" spans="1:32">
      <c r="A98" s="70"/>
      <c r="B98" s="71"/>
      <c r="C98" s="72"/>
      <c r="D98" s="94"/>
      <c r="E98" s="94"/>
      <c r="F98" s="96" t="s">
        <v>99</v>
      </c>
      <c r="G98" s="96"/>
      <c r="H98" s="96" t="s">
        <v>25</v>
      </c>
      <c r="I98" s="104">
        <f t="shared" si="119"/>
        <v>0</v>
      </c>
      <c r="J98" s="86">
        <f>K98+L98+M98</f>
        <v>0</v>
      </c>
      <c r="K98" s="116"/>
      <c r="L98" s="116"/>
      <c r="M98" s="135"/>
      <c r="N98" s="86">
        <f>O98+P98+Q98</f>
        <v>0</v>
      </c>
      <c r="O98" s="116"/>
      <c r="P98" s="116"/>
      <c r="Q98" s="135"/>
      <c r="R98" s="139"/>
      <c r="S98" s="86">
        <f>T98+U98+V98</f>
        <v>0</v>
      </c>
      <c r="T98" s="116"/>
      <c r="U98" s="116"/>
      <c r="V98" s="135"/>
      <c r="W98" s="86">
        <f>X98+Y98+Z98</f>
        <v>0</v>
      </c>
      <c r="X98" s="78">
        <f>O98-T98</f>
        <v>0</v>
      </c>
      <c r="Y98" s="78">
        <f t="shared" ref="Y98:Z98" si="137">P98-U98</f>
        <v>0</v>
      </c>
      <c r="Z98" s="78">
        <f t="shared" si="137"/>
        <v>0</v>
      </c>
      <c r="AA98" s="135"/>
      <c r="AB98" s="79"/>
      <c r="AC98" s="86">
        <f>AD98+AE98+AF98</f>
        <v>0</v>
      </c>
      <c r="AD98" s="116"/>
      <c r="AE98" s="116"/>
      <c r="AF98" s="135"/>
    </row>
    <row r="99" spans="1:32" ht="12.75" customHeight="1">
      <c r="A99" s="70"/>
      <c r="B99" s="63" t="s">
        <v>58</v>
      </c>
      <c r="C99" s="120" t="s">
        <v>59</v>
      </c>
      <c r="D99" s="138"/>
      <c r="E99" s="138"/>
      <c r="F99" s="115" t="s">
        <v>99</v>
      </c>
      <c r="G99" s="115"/>
      <c r="H99" s="115"/>
      <c r="I99" s="135"/>
      <c r="J99" s="133">
        <f>J100</f>
        <v>0</v>
      </c>
      <c r="K99" s="134">
        <f>K100</f>
        <v>0</v>
      </c>
      <c r="L99" s="134">
        <f t="shared" ref="L99:M99" si="138">L100</f>
        <v>0</v>
      </c>
      <c r="M99" s="134">
        <f t="shared" si="138"/>
        <v>0</v>
      </c>
      <c r="N99" s="133">
        <f>N100</f>
        <v>0</v>
      </c>
      <c r="O99" s="134">
        <f>O100</f>
        <v>0</v>
      </c>
      <c r="P99" s="134">
        <f t="shared" ref="P99:Q99" si="139">P100</f>
        <v>0</v>
      </c>
      <c r="Q99" s="134">
        <f t="shared" si="139"/>
        <v>0</v>
      </c>
      <c r="R99" s="139"/>
      <c r="S99" s="133">
        <f>S100</f>
        <v>0</v>
      </c>
      <c r="T99" s="134">
        <f>T100</f>
        <v>0</v>
      </c>
      <c r="U99" s="134">
        <f t="shared" ref="U99:V99" si="140">U100</f>
        <v>0</v>
      </c>
      <c r="V99" s="134">
        <f t="shared" si="140"/>
        <v>0</v>
      </c>
      <c r="W99" s="133">
        <f>W100</f>
        <v>0</v>
      </c>
      <c r="X99" s="134">
        <f>X100</f>
        <v>0</v>
      </c>
      <c r="Y99" s="134">
        <f t="shared" ref="Y99:Z99" si="141">Y100</f>
        <v>0</v>
      </c>
      <c r="Z99" s="134">
        <f t="shared" si="141"/>
        <v>0</v>
      </c>
      <c r="AA99" s="134">
        <f>SUM(AA100:AA103)</f>
        <v>0</v>
      </c>
      <c r="AB99" s="69"/>
      <c r="AC99" s="133">
        <f>AC100</f>
        <v>0</v>
      </c>
      <c r="AD99" s="134">
        <f>AD100</f>
        <v>0</v>
      </c>
      <c r="AE99" s="134">
        <f t="shared" ref="AE99:AF99" si="142">AE100</f>
        <v>0</v>
      </c>
      <c r="AF99" s="134">
        <f t="shared" si="142"/>
        <v>0</v>
      </c>
    </row>
    <row r="100" spans="1:32">
      <c r="A100" s="105"/>
      <c r="B100" s="71"/>
      <c r="C100" s="121"/>
      <c r="D100" s="94"/>
      <c r="E100" s="94"/>
      <c r="F100" s="96" t="s">
        <v>99</v>
      </c>
      <c r="G100" s="96"/>
      <c r="H100" s="96" t="s">
        <v>25</v>
      </c>
      <c r="I100" s="128"/>
      <c r="J100" s="86">
        <f>K100+L100+M100</f>
        <v>0</v>
      </c>
      <c r="K100" s="98"/>
      <c r="L100" s="139"/>
      <c r="M100" s="139"/>
      <c r="N100" s="86">
        <f>O100+P100+Q100</f>
        <v>0</v>
      </c>
      <c r="O100" s="98"/>
      <c r="P100" s="139"/>
      <c r="Q100" s="139"/>
      <c r="R100" s="139"/>
      <c r="S100" s="86">
        <f>T100+U100+V100</f>
        <v>0</v>
      </c>
      <c r="T100" s="98"/>
      <c r="U100" s="139"/>
      <c r="V100" s="139"/>
      <c r="W100" s="86">
        <f>X100+Y100+Z100</f>
        <v>0</v>
      </c>
      <c r="X100" s="78">
        <f t="shared" ref="X100:Z100" si="143">O100-T100</f>
        <v>0</v>
      </c>
      <c r="Y100" s="78">
        <f t="shared" si="143"/>
        <v>0</v>
      </c>
      <c r="Z100" s="78">
        <f t="shared" si="143"/>
        <v>0</v>
      </c>
      <c r="AA100" s="135"/>
      <c r="AB100" s="79"/>
      <c r="AC100" s="86">
        <f>AD100+AE100+AF100</f>
        <v>0</v>
      </c>
      <c r="AD100" s="98"/>
      <c r="AE100" s="139"/>
      <c r="AF100" s="139"/>
    </row>
    <row r="101" spans="1:32">
      <c r="A101" s="140">
        <v>4</v>
      </c>
      <c r="B101" s="141">
        <v>4</v>
      </c>
      <c r="C101" s="109" t="s">
        <v>120</v>
      </c>
      <c r="D101" s="122"/>
      <c r="E101" s="123"/>
      <c r="F101" s="60" t="s">
        <v>121</v>
      </c>
      <c r="G101" s="60" t="s">
        <v>24</v>
      </c>
      <c r="H101" s="60" t="s">
        <v>25</v>
      </c>
      <c r="I101" s="61">
        <f t="shared" ref="I101" si="144">I102</f>
        <v>0</v>
      </c>
      <c r="J101" s="61">
        <f>J102</f>
        <v>1254.9435000000001</v>
      </c>
      <c r="K101" s="61">
        <f t="shared" ref="K101:M101" si="145">K102</f>
        <v>188.84350000000001</v>
      </c>
      <c r="L101" s="61">
        <f t="shared" si="145"/>
        <v>1066.0999999999999</v>
      </c>
      <c r="M101" s="61">
        <f t="shared" si="145"/>
        <v>0</v>
      </c>
      <c r="N101" s="61">
        <f>N102</f>
        <v>1834.6241699999998</v>
      </c>
      <c r="O101" s="61">
        <f t="shared" ref="O101:AF101" si="146">O102</f>
        <v>758.16417000000001</v>
      </c>
      <c r="P101" s="61">
        <f t="shared" si="146"/>
        <v>1076.4599999999998</v>
      </c>
      <c r="Q101" s="61">
        <f t="shared" si="146"/>
        <v>0</v>
      </c>
      <c r="R101" s="61">
        <f t="shared" si="146"/>
        <v>0</v>
      </c>
      <c r="S101" s="61">
        <f>S102</f>
        <v>1360.1931299999999</v>
      </c>
      <c r="T101" s="61">
        <f t="shared" si="146"/>
        <v>758.16417000000001</v>
      </c>
      <c r="U101" s="61">
        <f t="shared" si="146"/>
        <v>602.02895999999998</v>
      </c>
      <c r="V101" s="61">
        <f t="shared" si="146"/>
        <v>0</v>
      </c>
      <c r="W101" s="61">
        <f>W102</f>
        <v>474.43104</v>
      </c>
      <c r="X101" s="61">
        <f t="shared" si="146"/>
        <v>0</v>
      </c>
      <c r="Y101" s="61">
        <f t="shared" si="146"/>
        <v>474.43104</v>
      </c>
      <c r="Z101" s="61">
        <f t="shared" si="146"/>
        <v>0</v>
      </c>
      <c r="AA101" s="61">
        <f t="shared" si="146"/>
        <v>0</v>
      </c>
      <c r="AB101" s="142"/>
      <c r="AC101" s="61">
        <f>AC102</f>
        <v>1495.0819999999999</v>
      </c>
      <c r="AD101" s="61">
        <f t="shared" si="146"/>
        <v>100</v>
      </c>
      <c r="AE101" s="61">
        <f t="shared" si="146"/>
        <v>1395.0819999999999</v>
      </c>
      <c r="AF101" s="61">
        <f t="shared" si="146"/>
        <v>0</v>
      </c>
    </row>
    <row r="102" spans="1:32" ht="12.75" customHeight="1">
      <c r="A102" s="111"/>
      <c r="B102" s="63" t="s">
        <v>26</v>
      </c>
      <c r="C102" s="64" t="s">
        <v>122</v>
      </c>
      <c r="D102" s="125" t="s">
        <v>32</v>
      </c>
      <c r="E102" s="125" t="s">
        <v>29</v>
      </c>
      <c r="F102" s="115" t="s">
        <v>121</v>
      </c>
      <c r="G102" s="115"/>
      <c r="H102" s="115"/>
      <c r="I102" s="104"/>
      <c r="J102" s="113">
        <f>SUM(J103:J107)</f>
        <v>1254.9435000000001</v>
      </c>
      <c r="K102" s="104">
        <f t="shared" ref="K102:M102" si="147">SUM(K103:K107)</f>
        <v>188.84350000000001</v>
      </c>
      <c r="L102" s="104">
        <f t="shared" si="147"/>
        <v>1066.0999999999999</v>
      </c>
      <c r="M102" s="104">
        <f t="shared" si="147"/>
        <v>0</v>
      </c>
      <c r="N102" s="113">
        <f>SUM(N103:N107)</f>
        <v>1834.6241699999998</v>
      </c>
      <c r="O102" s="104">
        <f t="shared" ref="O102:Q102" si="148">SUM(O103:O107)</f>
        <v>758.16417000000001</v>
      </c>
      <c r="P102" s="104">
        <f t="shared" si="148"/>
        <v>1076.4599999999998</v>
      </c>
      <c r="Q102" s="104">
        <f t="shared" si="148"/>
        <v>0</v>
      </c>
      <c r="R102" s="104"/>
      <c r="S102" s="113">
        <f>SUM(S103:S107)</f>
        <v>1360.1931299999999</v>
      </c>
      <c r="T102" s="104">
        <f t="shared" ref="T102:V102" si="149">SUM(T103:T107)</f>
        <v>758.16417000000001</v>
      </c>
      <c r="U102" s="104">
        <f t="shared" si="149"/>
        <v>602.02895999999998</v>
      </c>
      <c r="V102" s="104">
        <f t="shared" si="149"/>
        <v>0</v>
      </c>
      <c r="W102" s="113">
        <f>SUM(W103:W107)</f>
        <v>474.43104</v>
      </c>
      <c r="X102" s="104">
        <f t="shared" ref="X102:Z102" si="150">SUM(X103:X107)</f>
        <v>0</v>
      </c>
      <c r="Y102" s="104">
        <f t="shared" si="150"/>
        <v>474.43104</v>
      </c>
      <c r="Z102" s="104">
        <f t="shared" si="150"/>
        <v>0</v>
      </c>
      <c r="AA102" s="104"/>
      <c r="AB102" s="69"/>
      <c r="AC102" s="113">
        <f>SUM(AC103:AC107)</f>
        <v>1495.0819999999999</v>
      </c>
      <c r="AD102" s="104">
        <f t="shared" ref="AD102:AF102" si="151">SUM(AD103:AD107)</f>
        <v>100</v>
      </c>
      <c r="AE102" s="104">
        <f t="shared" si="151"/>
        <v>1395.0819999999999</v>
      </c>
      <c r="AF102" s="104">
        <f t="shared" si="151"/>
        <v>0</v>
      </c>
    </row>
    <row r="103" spans="1:32">
      <c r="A103" s="114"/>
      <c r="B103" s="81"/>
      <c r="C103" s="95"/>
      <c r="D103" s="127"/>
      <c r="E103" s="127"/>
      <c r="F103" s="96" t="s">
        <v>121</v>
      </c>
      <c r="G103" s="96" t="s">
        <v>123</v>
      </c>
      <c r="H103" s="96" t="s">
        <v>25</v>
      </c>
      <c r="I103" s="128"/>
      <c r="J103" s="143">
        <f>SUM(K103:M103)</f>
        <v>188.84350000000001</v>
      </c>
      <c r="K103" s="128">
        <v>188.84350000000001</v>
      </c>
      <c r="L103" s="128"/>
      <c r="M103" s="128"/>
      <c r="N103" s="143">
        <f>SUM(O103:Q103)</f>
        <v>758.16417000000001</v>
      </c>
      <c r="O103" s="128">
        <v>758.16417000000001</v>
      </c>
      <c r="P103" s="128"/>
      <c r="Q103" s="128"/>
      <c r="R103" s="128"/>
      <c r="S103" s="143">
        <f>SUM(T103:V103)</f>
        <v>758.16417000000001</v>
      </c>
      <c r="T103" s="128">
        <v>758.16417000000001</v>
      </c>
      <c r="U103" s="128"/>
      <c r="V103" s="128"/>
      <c r="W103" s="143">
        <f>SUM(X103:Z103)</f>
        <v>0</v>
      </c>
      <c r="X103" s="78">
        <f t="shared" ref="X103:Z107" si="152">O103-T103</f>
        <v>0</v>
      </c>
      <c r="Y103" s="78">
        <f t="shared" si="152"/>
        <v>0</v>
      </c>
      <c r="Z103" s="78">
        <f t="shared" si="152"/>
        <v>0</v>
      </c>
      <c r="AA103" s="128"/>
      <c r="AB103" s="79"/>
      <c r="AC103" s="143">
        <f>SUM(AD103:AF103)</f>
        <v>100</v>
      </c>
      <c r="AD103" s="128">
        <v>100</v>
      </c>
      <c r="AE103" s="128"/>
      <c r="AF103" s="128"/>
    </row>
    <row r="104" spans="1:32">
      <c r="A104" s="114"/>
      <c r="B104" s="81"/>
      <c r="C104" s="95"/>
      <c r="D104" s="127"/>
      <c r="E104" s="127"/>
      <c r="F104" s="96" t="s">
        <v>121</v>
      </c>
      <c r="G104" s="96" t="s">
        <v>124</v>
      </c>
      <c r="H104" s="96" t="s">
        <v>25</v>
      </c>
      <c r="I104" s="128"/>
      <c r="J104" s="143">
        <f>SUM(K104:M104)</f>
        <v>366.9</v>
      </c>
      <c r="K104" s="128"/>
      <c r="L104" s="128">
        <v>366.9</v>
      </c>
      <c r="M104" s="128"/>
      <c r="N104" s="143">
        <f>SUM(O104:Q104)</f>
        <v>377.1</v>
      </c>
      <c r="O104" s="128"/>
      <c r="P104" s="128">
        <v>377.1</v>
      </c>
      <c r="Q104" s="128"/>
      <c r="R104" s="128"/>
      <c r="S104" s="143">
        <f>SUM(T104:V104)</f>
        <v>232.827</v>
      </c>
      <c r="T104" s="128"/>
      <c r="U104" s="128">
        <v>232.827</v>
      </c>
      <c r="V104" s="128"/>
      <c r="W104" s="143">
        <f>SUM(X104:Z104)</f>
        <v>144.27300000000002</v>
      </c>
      <c r="X104" s="78">
        <f>O104-T104</f>
        <v>0</v>
      </c>
      <c r="Y104" s="78">
        <f>P104-U104</f>
        <v>144.27300000000002</v>
      </c>
      <c r="Z104" s="78">
        <f t="shared" si="152"/>
        <v>0</v>
      </c>
      <c r="AA104" s="128"/>
      <c r="AB104" s="79"/>
      <c r="AC104" s="143">
        <f>SUM(AD104:AF104)</f>
        <v>408.2</v>
      </c>
      <c r="AD104" s="128"/>
      <c r="AE104" s="128">
        <v>408.2</v>
      </c>
      <c r="AF104" s="128"/>
    </row>
    <row r="105" spans="1:32">
      <c r="A105" s="114"/>
      <c r="B105" s="81"/>
      <c r="C105" s="95"/>
      <c r="D105" s="127"/>
      <c r="E105" s="127"/>
      <c r="F105" s="96" t="s">
        <v>121</v>
      </c>
      <c r="G105" s="96" t="s">
        <v>125</v>
      </c>
      <c r="H105" s="96" t="s">
        <v>25</v>
      </c>
      <c r="I105" s="128"/>
      <c r="J105" s="143">
        <f>SUM(K105:M105)</f>
        <v>688.9</v>
      </c>
      <c r="K105" s="128"/>
      <c r="L105" s="128">
        <v>688.9</v>
      </c>
      <c r="M105" s="128"/>
      <c r="N105" s="143">
        <f>SUM(O105:Q105)</f>
        <v>689.05799999999999</v>
      </c>
      <c r="O105" s="128"/>
      <c r="P105" s="128">
        <v>689.05799999999999</v>
      </c>
      <c r="Q105" s="128"/>
      <c r="R105" s="128"/>
      <c r="S105" s="143">
        <f>SUM(T105:V105)</f>
        <v>358.89996000000002</v>
      </c>
      <c r="T105" s="128"/>
      <c r="U105" s="128">
        <v>358.89996000000002</v>
      </c>
      <c r="V105" s="128"/>
      <c r="W105" s="143">
        <f>SUM(X105:Z105)</f>
        <v>330.15803999999997</v>
      </c>
      <c r="X105" s="78">
        <f t="shared" si="152"/>
        <v>0</v>
      </c>
      <c r="Y105" s="78">
        <f t="shared" si="152"/>
        <v>330.15803999999997</v>
      </c>
      <c r="Z105" s="78">
        <f t="shared" si="152"/>
        <v>0</v>
      </c>
      <c r="AA105" s="128"/>
      <c r="AB105" s="79"/>
      <c r="AC105" s="143">
        <f>SUM(AD105:AF105)</f>
        <v>986.88199999999995</v>
      </c>
      <c r="AD105" s="128"/>
      <c r="AE105" s="128">
        <f>972.298+14.584</f>
        <v>986.88199999999995</v>
      </c>
      <c r="AF105" s="128"/>
    </row>
    <row r="106" spans="1:32" ht="12.75" customHeight="1">
      <c r="A106" s="114"/>
      <c r="B106" s="81"/>
      <c r="C106" s="95"/>
      <c r="D106" s="127"/>
      <c r="E106" s="127"/>
      <c r="F106" s="96" t="s">
        <v>121</v>
      </c>
      <c r="G106" s="96" t="s">
        <v>126</v>
      </c>
      <c r="H106" s="96" t="s">
        <v>25</v>
      </c>
      <c r="I106" s="128"/>
      <c r="J106" s="143">
        <f>SUM(K106:M106)</f>
        <v>10.3</v>
      </c>
      <c r="K106" s="128"/>
      <c r="L106" s="128">
        <v>10.3</v>
      </c>
      <c r="M106" s="128"/>
      <c r="N106" s="143">
        <f>SUM(O106:Q106)</f>
        <v>10.302</v>
      </c>
      <c r="O106" s="128"/>
      <c r="P106" s="128">
        <v>10.302</v>
      </c>
      <c r="Q106" s="128"/>
      <c r="R106" s="128"/>
      <c r="S106" s="143">
        <f>SUM(T106:V106)</f>
        <v>10.302</v>
      </c>
      <c r="T106" s="128"/>
      <c r="U106" s="128">
        <v>10.302</v>
      </c>
      <c r="V106" s="128"/>
      <c r="W106" s="143">
        <f>SUM(X106:Z106)</f>
        <v>0</v>
      </c>
      <c r="X106" s="78">
        <f t="shared" si="152"/>
        <v>0</v>
      </c>
      <c r="Y106" s="78">
        <f t="shared" si="152"/>
        <v>0</v>
      </c>
      <c r="Z106" s="78">
        <f t="shared" si="152"/>
        <v>0</v>
      </c>
      <c r="AA106" s="128"/>
      <c r="AB106" s="79"/>
      <c r="AC106" s="143">
        <f>SUM(AD106:AF106)</f>
        <v>0</v>
      </c>
      <c r="AD106" s="128"/>
      <c r="AE106" s="128"/>
      <c r="AF106" s="128"/>
    </row>
    <row r="107" spans="1:32">
      <c r="A107" s="144"/>
      <c r="B107" s="81"/>
      <c r="C107" s="72"/>
      <c r="D107" s="132"/>
      <c r="E107" s="132"/>
      <c r="F107" s="96" t="s">
        <v>121</v>
      </c>
      <c r="G107" s="96" t="s">
        <v>126</v>
      </c>
      <c r="H107" s="96" t="s">
        <v>25</v>
      </c>
      <c r="I107" s="128"/>
      <c r="J107" s="143">
        <f>SUM(K107:M107)</f>
        <v>0</v>
      </c>
      <c r="K107" s="128"/>
      <c r="L107" s="128"/>
      <c r="M107" s="128"/>
      <c r="N107" s="143">
        <f>SUM(O107:Q107)</f>
        <v>0</v>
      </c>
      <c r="O107" s="128"/>
      <c r="P107" s="128"/>
      <c r="Q107" s="128"/>
      <c r="R107" s="128"/>
      <c r="S107" s="143">
        <f>SUM(T107:V107)</f>
        <v>0</v>
      </c>
      <c r="T107" s="128"/>
      <c r="U107" s="128"/>
      <c r="V107" s="128"/>
      <c r="W107" s="143">
        <f>SUM(X107:Z107)</f>
        <v>0</v>
      </c>
      <c r="X107" s="78">
        <f t="shared" si="152"/>
        <v>0</v>
      </c>
      <c r="Y107" s="78">
        <f t="shared" si="152"/>
        <v>0</v>
      </c>
      <c r="Z107" s="78">
        <f t="shared" si="152"/>
        <v>0</v>
      </c>
      <c r="AA107" s="128"/>
      <c r="AB107" s="79"/>
      <c r="AC107" s="143">
        <f>SUM(AD107:AF107)</f>
        <v>0</v>
      </c>
      <c r="AD107" s="128"/>
      <c r="AE107" s="128"/>
      <c r="AF107" s="128"/>
    </row>
    <row r="108" spans="1:32">
      <c r="A108" s="140">
        <v>5</v>
      </c>
      <c r="B108" s="141">
        <v>5</v>
      </c>
      <c r="C108" s="109" t="s">
        <v>127</v>
      </c>
      <c r="D108" s="122"/>
      <c r="E108" s="123"/>
      <c r="F108" s="145" t="s">
        <v>128</v>
      </c>
      <c r="G108" s="60" t="s">
        <v>24</v>
      </c>
      <c r="H108" s="60" t="s">
        <v>25</v>
      </c>
      <c r="I108" s="61" t="e">
        <f>I109+I120+#REF!</f>
        <v>#REF!</v>
      </c>
      <c r="J108" s="61">
        <f t="shared" ref="J108" si="153">J109+J120+J122</f>
        <v>7379.5854799999997</v>
      </c>
      <c r="K108" s="61">
        <f>K109+K120+K122</f>
        <v>5017.0330199999999</v>
      </c>
      <c r="L108" s="61">
        <f t="shared" ref="L108:M108" si="154">L109+L120+L122</f>
        <v>2362.5524599999999</v>
      </c>
      <c r="M108" s="61">
        <f t="shared" si="154"/>
        <v>0</v>
      </c>
      <c r="N108" s="61">
        <f>N109+N120+N122</f>
        <v>13568.973529999999</v>
      </c>
      <c r="O108" s="61">
        <f>O109+O120+O122</f>
        <v>9464.1767099999997</v>
      </c>
      <c r="P108" s="61">
        <f t="shared" ref="P108:AA108" si="155">P109+P120+P122</f>
        <v>4074.6198199999999</v>
      </c>
      <c r="Q108" s="61">
        <f t="shared" si="155"/>
        <v>30.177</v>
      </c>
      <c r="R108" s="61">
        <f t="shared" si="155"/>
        <v>0</v>
      </c>
      <c r="S108" s="61">
        <f>S109+S120+S122</f>
        <v>13562.726129999999</v>
      </c>
      <c r="T108" s="61">
        <f>T109+T120+T122</f>
        <v>9457.9293099999995</v>
      </c>
      <c r="U108" s="61">
        <f t="shared" ref="U108:V108" si="156">U109+U120+U122</f>
        <v>4074.6198199999999</v>
      </c>
      <c r="V108" s="61">
        <f t="shared" si="156"/>
        <v>30.177</v>
      </c>
      <c r="W108" s="61">
        <f>W109+W120+W122</f>
        <v>6.2474000000001979</v>
      </c>
      <c r="X108" s="61">
        <f>X109+X120+X122</f>
        <v>6.2474000000001979</v>
      </c>
      <c r="Y108" s="61">
        <f t="shared" ref="Y108:Z108" si="157">Y109+Y120+Y122</f>
        <v>0</v>
      </c>
      <c r="Z108" s="61">
        <f t="shared" si="157"/>
        <v>0</v>
      </c>
      <c r="AA108" s="61">
        <f t="shared" si="155"/>
        <v>0</v>
      </c>
      <c r="AB108" s="61"/>
      <c r="AC108" s="61">
        <f>AC109+AC120+AC122</f>
        <v>9186.1820000000007</v>
      </c>
      <c r="AD108" s="61">
        <f>AD109+AD120+AD122</f>
        <v>8136.027</v>
      </c>
      <c r="AE108" s="61">
        <f t="shared" ref="AE108:AF108" si="158">AE109+AE120+AE122</f>
        <v>1050.155</v>
      </c>
      <c r="AF108" s="61">
        <f t="shared" si="158"/>
        <v>0</v>
      </c>
    </row>
    <row r="109" spans="1:32" ht="12.75" customHeight="1">
      <c r="A109" s="111"/>
      <c r="B109" s="63" t="s">
        <v>26</v>
      </c>
      <c r="C109" s="64" t="s">
        <v>129</v>
      </c>
      <c r="D109" s="65" t="s">
        <v>32</v>
      </c>
      <c r="E109" s="65" t="s">
        <v>29</v>
      </c>
      <c r="F109" s="115" t="s">
        <v>128</v>
      </c>
      <c r="G109" s="115"/>
      <c r="H109" s="115"/>
      <c r="I109" s="104"/>
      <c r="J109" s="113">
        <f>SUM(J110:J119)</f>
        <v>7379.5854799999997</v>
      </c>
      <c r="K109" s="104">
        <f>SUM(K110:K119)</f>
        <v>5017.0330199999999</v>
      </c>
      <c r="L109" s="104">
        <f>SUM(L110:L119)</f>
        <v>2362.5524599999999</v>
      </c>
      <c r="M109" s="104">
        <f t="shared" ref="M109" si="159">SUM(M110:M119)</f>
        <v>0</v>
      </c>
      <c r="N109" s="113">
        <f>SUM(N110:N119)</f>
        <v>13454.86953</v>
      </c>
      <c r="O109" s="104">
        <f>SUM(O110:O119)</f>
        <v>9350.0727100000004</v>
      </c>
      <c r="P109" s="104">
        <f>SUM(P110:P119)</f>
        <v>4074.6198199999999</v>
      </c>
      <c r="Q109" s="104">
        <f t="shared" ref="Q109" si="160">SUM(Q110:Q119)</f>
        <v>30.177</v>
      </c>
      <c r="R109" s="104"/>
      <c r="S109" s="113">
        <f>SUM(S110:S119)</f>
        <v>13448.62213</v>
      </c>
      <c r="T109" s="104">
        <f>SUM(T110:T119)</f>
        <v>9343.8253100000002</v>
      </c>
      <c r="U109" s="104">
        <f>SUM(U110:U119)</f>
        <v>4074.6198199999999</v>
      </c>
      <c r="V109" s="104">
        <f t="shared" ref="V109" si="161">SUM(V110:V119)</f>
        <v>30.177</v>
      </c>
      <c r="W109" s="113">
        <f>SUM(W110:W119)</f>
        <v>6.2474000000001979</v>
      </c>
      <c r="X109" s="104">
        <f>SUM(X110:X119)</f>
        <v>6.2474000000001979</v>
      </c>
      <c r="Y109" s="104">
        <f>SUM(Y110:Y119)</f>
        <v>0</v>
      </c>
      <c r="Z109" s="104">
        <f t="shared" ref="Z109" si="162">SUM(Z110:Z119)</f>
        <v>0</v>
      </c>
      <c r="AA109" s="104"/>
      <c r="AB109" s="69"/>
      <c r="AC109" s="113">
        <f>SUM(AC110:AC119)</f>
        <v>9186.1820000000007</v>
      </c>
      <c r="AD109" s="104">
        <f>SUM(AD110:AD119)</f>
        <v>8136.027</v>
      </c>
      <c r="AE109" s="104">
        <f>SUM(AE110:AE119)</f>
        <v>1050.155</v>
      </c>
      <c r="AF109" s="104">
        <f t="shared" ref="AF109" si="163">SUM(AF110:AF119)</f>
        <v>0</v>
      </c>
    </row>
    <row r="110" spans="1:32">
      <c r="A110" s="114"/>
      <c r="B110" s="81"/>
      <c r="C110" s="95"/>
      <c r="D110" s="83"/>
      <c r="E110" s="83"/>
      <c r="F110" s="96" t="s">
        <v>128</v>
      </c>
      <c r="G110" s="96" t="s">
        <v>130</v>
      </c>
      <c r="H110" s="96" t="s">
        <v>25</v>
      </c>
      <c r="I110" s="128"/>
      <c r="J110" s="143">
        <f t="shared" ref="J110:J119" si="164">SUM(K110:M110)</f>
        <v>3589.4820199999999</v>
      </c>
      <c r="K110" s="98">
        <v>3589.4820199999999</v>
      </c>
      <c r="L110" s="89"/>
      <c r="M110" s="128"/>
      <c r="N110" s="143">
        <f t="shared" ref="N110:N118" si="165">SUM(O110:Q110)</f>
        <v>7559.6906600000002</v>
      </c>
      <c r="O110" s="98">
        <v>7559.6906600000002</v>
      </c>
      <c r="P110" s="89"/>
      <c r="Q110" s="128"/>
      <c r="R110" s="128"/>
      <c r="S110" s="143">
        <f t="shared" ref="S110:S118" si="166">SUM(T110:V110)</f>
        <v>7553.44326</v>
      </c>
      <c r="T110" s="98">
        <v>7553.44326</v>
      </c>
      <c r="U110" s="89"/>
      <c r="V110" s="128"/>
      <c r="W110" s="143">
        <f t="shared" ref="W110:W118" si="167">SUM(X110:Z110)</f>
        <v>6.2474000000001979</v>
      </c>
      <c r="X110" s="78">
        <f>O110-T110</f>
        <v>6.2474000000001979</v>
      </c>
      <c r="Y110" s="78">
        <f t="shared" ref="Y110:Z119" si="168">P110-U110</f>
        <v>0</v>
      </c>
      <c r="Z110" s="78">
        <f t="shared" si="168"/>
        <v>0</v>
      </c>
      <c r="AA110" s="128"/>
      <c r="AB110" s="79"/>
      <c r="AC110" s="143">
        <f t="shared" ref="AC110:AC118" si="169">SUM(AD110:AF110)</f>
        <v>6693.7780000000002</v>
      </c>
      <c r="AD110" s="98">
        <f>5141.151+1552.627</f>
        <v>6693.7780000000002</v>
      </c>
      <c r="AE110" s="89"/>
      <c r="AF110" s="128"/>
    </row>
    <row r="111" spans="1:32">
      <c r="A111" s="114"/>
      <c r="B111" s="81"/>
      <c r="C111" s="95"/>
      <c r="D111" s="83"/>
      <c r="E111" s="83"/>
      <c r="F111" s="96" t="s">
        <v>128</v>
      </c>
      <c r="G111" s="96" t="s">
        <v>131</v>
      </c>
      <c r="H111" s="96" t="s">
        <v>25</v>
      </c>
      <c r="I111" s="128"/>
      <c r="J111" s="143">
        <f t="shared" si="164"/>
        <v>2342.6524599999998</v>
      </c>
      <c r="K111" s="98"/>
      <c r="L111" s="98">
        <v>2342.6524599999998</v>
      </c>
      <c r="M111" s="128"/>
      <c r="N111" s="143">
        <f t="shared" si="165"/>
        <v>3678.9198200000001</v>
      </c>
      <c r="O111" s="98"/>
      <c r="P111" s="146">
        <v>3678.9198200000001</v>
      </c>
      <c r="Q111" s="128"/>
      <c r="R111" s="128"/>
      <c r="S111" s="143">
        <f t="shared" si="166"/>
        <v>3678.9198200000001</v>
      </c>
      <c r="T111" s="98"/>
      <c r="U111" s="146">
        <v>3678.9198200000001</v>
      </c>
      <c r="V111" s="128"/>
      <c r="W111" s="143">
        <f t="shared" si="167"/>
        <v>0</v>
      </c>
      <c r="X111" s="78">
        <f t="shared" ref="X111:X119" si="170">O111-T111</f>
        <v>0</v>
      </c>
      <c r="Y111" s="78">
        <f t="shared" si="168"/>
        <v>0</v>
      </c>
      <c r="Z111" s="78">
        <f t="shared" si="168"/>
        <v>0</v>
      </c>
      <c r="AA111" s="128"/>
      <c r="AB111" s="79"/>
      <c r="AC111" s="143">
        <f t="shared" si="169"/>
        <v>1029.655</v>
      </c>
      <c r="AD111" s="98"/>
      <c r="AE111" s="146">
        <f>790.826+238.829</f>
        <v>1029.655</v>
      </c>
      <c r="AF111" s="128"/>
    </row>
    <row r="112" spans="1:32">
      <c r="A112" s="114"/>
      <c r="B112" s="81"/>
      <c r="C112" s="95"/>
      <c r="D112" s="83"/>
      <c r="E112" s="83"/>
      <c r="F112" s="96" t="s">
        <v>128</v>
      </c>
      <c r="G112" s="96" t="s">
        <v>132</v>
      </c>
      <c r="H112" s="96" t="s">
        <v>25</v>
      </c>
      <c r="I112" s="128"/>
      <c r="J112" s="143">
        <f t="shared" si="164"/>
        <v>0</v>
      </c>
      <c r="K112" s="98"/>
      <c r="L112" s="128"/>
      <c r="M112" s="128"/>
      <c r="N112" s="143">
        <f t="shared" si="165"/>
        <v>0</v>
      </c>
      <c r="O112" s="98"/>
      <c r="P112" s="128"/>
      <c r="Q112" s="128"/>
      <c r="R112" s="128"/>
      <c r="S112" s="143">
        <f t="shared" si="166"/>
        <v>0</v>
      </c>
      <c r="T112" s="98"/>
      <c r="U112" s="128"/>
      <c r="V112" s="128"/>
      <c r="W112" s="143">
        <f t="shared" si="167"/>
        <v>0</v>
      </c>
      <c r="X112" s="78">
        <f t="shared" si="170"/>
        <v>0</v>
      </c>
      <c r="Y112" s="78">
        <f t="shared" si="168"/>
        <v>0</v>
      </c>
      <c r="Z112" s="78">
        <f t="shared" si="168"/>
        <v>0</v>
      </c>
      <c r="AA112" s="128"/>
      <c r="AB112" s="79"/>
      <c r="AC112" s="143">
        <f t="shared" si="169"/>
        <v>0</v>
      </c>
      <c r="AD112" s="98"/>
      <c r="AE112" s="128"/>
      <c r="AF112" s="128"/>
    </row>
    <row r="113" spans="1:33">
      <c r="A113" s="114"/>
      <c r="B113" s="81"/>
      <c r="C113" s="95"/>
      <c r="D113" s="83"/>
      <c r="E113" s="83"/>
      <c r="F113" s="96" t="s">
        <v>128</v>
      </c>
      <c r="G113" s="96" t="s">
        <v>132</v>
      </c>
      <c r="H113" s="96" t="s">
        <v>25</v>
      </c>
      <c r="I113" s="128"/>
      <c r="J113" s="143">
        <f t="shared" si="164"/>
        <v>0</v>
      </c>
      <c r="K113" s="98"/>
      <c r="L113" s="128"/>
      <c r="M113" s="128"/>
      <c r="N113" s="143">
        <f t="shared" si="165"/>
        <v>0</v>
      </c>
      <c r="O113" s="98"/>
      <c r="P113" s="128"/>
      <c r="Q113" s="128"/>
      <c r="R113" s="128"/>
      <c r="S113" s="143">
        <f t="shared" si="166"/>
        <v>0</v>
      </c>
      <c r="T113" s="98"/>
      <c r="U113" s="128"/>
      <c r="V113" s="128"/>
      <c r="W113" s="143">
        <f t="shared" si="167"/>
        <v>0</v>
      </c>
      <c r="X113" s="78">
        <f t="shared" si="170"/>
        <v>0</v>
      </c>
      <c r="Y113" s="78">
        <f t="shared" si="168"/>
        <v>0</v>
      </c>
      <c r="Z113" s="78">
        <f t="shared" si="168"/>
        <v>0</v>
      </c>
      <c r="AA113" s="128"/>
      <c r="AB113" s="79"/>
      <c r="AC113" s="143">
        <f t="shared" si="169"/>
        <v>0</v>
      </c>
      <c r="AD113" s="98"/>
      <c r="AE113" s="128"/>
      <c r="AF113" s="128"/>
    </row>
    <row r="114" spans="1:33">
      <c r="A114" s="114"/>
      <c r="B114" s="81"/>
      <c r="C114" s="95"/>
      <c r="D114" s="83"/>
      <c r="E114" s="83"/>
      <c r="F114" s="96" t="s">
        <v>128</v>
      </c>
      <c r="G114" s="96" t="s">
        <v>133</v>
      </c>
      <c r="H114" s="96" t="s">
        <v>25</v>
      </c>
      <c r="I114" s="128"/>
      <c r="J114" s="143">
        <f t="shared" si="164"/>
        <v>0</v>
      </c>
      <c r="K114" s="98"/>
      <c r="L114" s="128"/>
      <c r="M114" s="128"/>
      <c r="N114" s="143">
        <f t="shared" si="165"/>
        <v>0</v>
      </c>
      <c r="O114" s="98"/>
      <c r="P114" s="147"/>
      <c r="Q114" s="128"/>
      <c r="R114" s="128"/>
      <c r="S114" s="143">
        <f t="shared" si="166"/>
        <v>0</v>
      </c>
      <c r="T114" s="98"/>
      <c r="U114" s="147"/>
      <c r="V114" s="128"/>
      <c r="W114" s="143">
        <f t="shared" si="167"/>
        <v>0</v>
      </c>
      <c r="X114" s="78">
        <f>O114-T114</f>
        <v>0</v>
      </c>
      <c r="Y114" s="78">
        <f t="shared" si="168"/>
        <v>0</v>
      </c>
      <c r="Z114" s="78">
        <f t="shared" si="168"/>
        <v>0</v>
      </c>
      <c r="AA114" s="128"/>
      <c r="AB114" s="79"/>
      <c r="AC114" s="143">
        <f t="shared" si="169"/>
        <v>0</v>
      </c>
      <c r="AD114" s="98"/>
      <c r="AE114" s="147"/>
      <c r="AF114" s="128"/>
    </row>
    <row r="115" spans="1:33">
      <c r="A115" s="114"/>
      <c r="B115" s="81"/>
      <c r="C115" s="95"/>
      <c r="D115" s="83"/>
      <c r="E115" s="83"/>
      <c r="F115" s="96" t="s">
        <v>128</v>
      </c>
      <c r="G115" s="96" t="s">
        <v>134</v>
      </c>
      <c r="H115" s="96" t="s">
        <v>25</v>
      </c>
      <c r="I115" s="128"/>
      <c r="J115" s="143">
        <f t="shared" si="164"/>
        <v>0</v>
      </c>
      <c r="K115" s="98"/>
      <c r="L115" s="128"/>
      <c r="M115" s="128"/>
      <c r="N115" s="143">
        <f t="shared" si="165"/>
        <v>0</v>
      </c>
      <c r="O115" s="98"/>
      <c r="P115" s="128"/>
      <c r="Q115" s="128"/>
      <c r="R115" s="128"/>
      <c r="S115" s="143">
        <f t="shared" si="166"/>
        <v>0</v>
      </c>
      <c r="T115" s="98"/>
      <c r="U115" s="128"/>
      <c r="V115" s="128"/>
      <c r="W115" s="143">
        <f t="shared" si="167"/>
        <v>0</v>
      </c>
      <c r="X115" s="78">
        <f>O115-T115</f>
        <v>0</v>
      </c>
      <c r="Y115" s="78">
        <f t="shared" si="168"/>
        <v>0</v>
      </c>
      <c r="Z115" s="78">
        <f t="shared" si="168"/>
        <v>0</v>
      </c>
      <c r="AA115" s="128"/>
      <c r="AB115" s="79"/>
      <c r="AC115" s="143">
        <f t="shared" si="169"/>
        <v>0</v>
      </c>
      <c r="AD115" s="98"/>
      <c r="AE115" s="128"/>
      <c r="AF115" s="128"/>
    </row>
    <row r="116" spans="1:33">
      <c r="A116" s="114"/>
      <c r="B116" s="81"/>
      <c r="C116" s="95"/>
      <c r="D116" s="83"/>
      <c r="E116" s="83"/>
      <c r="F116" s="96" t="s">
        <v>128</v>
      </c>
      <c r="G116" s="84" t="s">
        <v>135</v>
      </c>
      <c r="H116" s="96" t="s">
        <v>25</v>
      </c>
      <c r="I116" s="128"/>
      <c r="J116" s="143">
        <f t="shared" si="164"/>
        <v>14.4</v>
      </c>
      <c r="K116" s="98"/>
      <c r="L116" s="128">
        <v>14.4</v>
      </c>
      <c r="M116" s="128"/>
      <c r="N116" s="143">
        <f t="shared" si="165"/>
        <v>12.9</v>
      </c>
      <c r="O116" s="98"/>
      <c r="P116" s="128">
        <v>12.9</v>
      </c>
      <c r="Q116" s="128"/>
      <c r="R116" s="128"/>
      <c r="S116" s="143">
        <f t="shared" si="166"/>
        <v>12.9</v>
      </c>
      <c r="T116" s="98"/>
      <c r="U116" s="128">
        <v>12.9</v>
      </c>
      <c r="V116" s="128"/>
      <c r="W116" s="143">
        <f t="shared" si="167"/>
        <v>0</v>
      </c>
      <c r="X116" s="78">
        <f>O116-T116</f>
        <v>0</v>
      </c>
      <c r="Y116" s="78">
        <f t="shared" si="168"/>
        <v>0</v>
      </c>
      <c r="Z116" s="78">
        <f t="shared" si="168"/>
        <v>0</v>
      </c>
      <c r="AA116" s="128"/>
      <c r="AB116" s="79"/>
      <c r="AC116" s="143">
        <f t="shared" si="169"/>
        <v>14.4</v>
      </c>
      <c r="AD116" s="98"/>
      <c r="AE116" s="128">
        <v>14.4</v>
      </c>
      <c r="AF116" s="128"/>
    </row>
    <row r="117" spans="1:33" ht="12.75" customHeight="1">
      <c r="A117" s="114"/>
      <c r="B117" s="81"/>
      <c r="C117" s="95"/>
      <c r="D117" s="83"/>
      <c r="E117" s="83"/>
      <c r="F117" s="96" t="s">
        <v>128</v>
      </c>
      <c r="G117" s="96" t="s">
        <v>136</v>
      </c>
      <c r="H117" s="96" t="s">
        <v>25</v>
      </c>
      <c r="I117" s="128"/>
      <c r="J117" s="143">
        <f t="shared" si="164"/>
        <v>5.5</v>
      </c>
      <c r="K117" s="98"/>
      <c r="L117" s="128">
        <v>5.5</v>
      </c>
      <c r="M117" s="128"/>
      <c r="N117" s="143">
        <f t="shared" si="165"/>
        <v>5.7</v>
      </c>
      <c r="O117" s="98"/>
      <c r="P117" s="128">
        <v>5.7</v>
      </c>
      <c r="Q117" s="128"/>
      <c r="R117" s="128"/>
      <c r="S117" s="143">
        <f t="shared" si="166"/>
        <v>5.7</v>
      </c>
      <c r="T117" s="98"/>
      <c r="U117" s="128">
        <v>5.7</v>
      </c>
      <c r="V117" s="128"/>
      <c r="W117" s="143">
        <f t="shared" si="167"/>
        <v>0</v>
      </c>
      <c r="X117" s="78">
        <f t="shared" si="170"/>
        <v>0</v>
      </c>
      <c r="Y117" s="78">
        <f t="shared" si="168"/>
        <v>0</v>
      </c>
      <c r="Z117" s="78">
        <f t="shared" si="168"/>
        <v>0</v>
      </c>
      <c r="AA117" s="128"/>
      <c r="AB117" s="79"/>
      <c r="AC117" s="143">
        <f t="shared" si="169"/>
        <v>6.1</v>
      </c>
      <c r="AD117" s="98"/>
      <c r="AE117" s="128">
        <v>6.1</v>
      </c>
      <c r="AF117" s="128"/>
    </row>
    <row r="118" spans="1:33">
      <c r="A118" s="114"/>
      <c r="B118" s="81"/>
      <c r="C118" s="95"/>
      <c r="D118" s="83"/>
      <c r="E118" s="83"/>
      <c r="F118" s="96" t="s">
        <v>128</v>
      </c>
      <c r="G118" s="96" t="s">
        <v>137</v>
      </c>
      <c r="H118" s="96" t="s">
        <v>25</v>
      </c>
      <c r="I118" s="128"/>
      <c r="J118" s="143">
        <f t="shared" si="164"/>
        <v>0</v>
      </c>
      <c r="K118" s="98"/>
      <c r="L118" s="128"/>
      <c r="M118" s="128"/>
      <c r="N118" s="143">
        <f t="shared" si="165"/>
        <v>384.7</v>
      </c>
      <c r="O118" s="98">
        <f>7.6</f>
        <v>7.6</v>
      </c>
      <c r="P118" s="128">
        <f>384.7-7.6</f>
        <v>377.09999999999997</v>
      </c>
      <c r="Q118" s="128"/>
      <c r="R118" s="128"/>
      <c r="S118" s="143">
        <f t="shared" si="166"/>
        <v>384.7</v>
      </c>
      <c r="T118" s="98">
        <f>7.6</f>
        <v>7.6</v>
      </c>
      <c r="U118" s="128">
        <f>384.7-7.6</f>
        <v>377.09999999999997</v>
      </c>
      <c r="V118" s="128"/>
      <c r="W118" s="143">
        <f t="shared" si="167"/>
        <v>0</v>
      </c>
      <c r="X118" s="78">
        <f>O118-T118</f>
        <v>0</v>
      </c>
      <c r="Y118" s="78">
        <f t="shared" si="168"/>
        <v>0</v>
      </c>
      <c r="Z118" s="78">
        <f t="shared" si="168"/>
        <v>0</v>
      </c>
      <c r="AA118" s="128"/>
      <c r="AB118" s="79"/>
      <c r="AC118" s="143">
        <f t="shared" si="169"/>
        <v>0</v>
      </c>
      <c r="AD118" s="98"/>
      <c r="AE118" s="128"/>
      <c r="AF118" s="128"/>
    </row>
    <row r="119" spans="1:33" ht="12.75" customHeight="1">
      <c r="A119" s="114"/>
      <c r="B119" s="81"/>
      <c r="C119" s="95"/>
      <c r="D119" s="83"/>
      <c r="E119" s="83"/>
      <c r="F119" s="96" t="s">
        <v>138</v>
      </c>
      <c r="G119" s="96" t="s">
        <v>139</v>
      </c>
      <c r="H119" s="96" t="s">
        <v>25</v>
      </c>
      <c r="I119" s="128"/>
      <c r="J119" s="143">
        <f t="shared" si="164"/>
        <v>1427.5509999999999</v>
      </c>
      <c r="K119" s="98">
        <v>1427.5509999999999</v>
      </c>
      <c r="L119" s="139"/>
      <c r="M119" s="139"/>
      <c r="N119" s="143">
        <f>SUM(O119:Q119)</f>
        <v>1812.9590499999999</v>
      </c>
      <c r="O119" s="98">
        <f>1812.95905-30.177</f>
        <v>1782.78205</v>
      </c>
      <c r="P119" s="139"/>
      <c r="Q119" s="128">
        <v>30.177</v>
      </c>
      <c r="R119" s="139"/>
      <c r="S119" s="143">
        <f>SUM(T119:V119)</f>
        <v>1812.9590499999999</v>
      </c>
      <c r="T119" s="98">
        <f>1812.95905-30.177</f>
        <v>1782.78205</v>
      </c>
      <c r="U119" s="139"/>
      <c r="V119" s="128">
        <v>30.177</v>
      </c>
      <c r="W119" s="143">
        <f>SUM(X119:Z119)</f>
        <v>0</v>
      </c>
      <c r="X119" s="78">
        <f t="shared" si="170"/>
        <v>0</v>
      </c>
      <c r="Y119" s="78">
        <f t="shared" si="168"/>
        <v>0</v>
      </c>
      <c r="Z119" s="78">
        <f t="shared" si="168"/>
        <v>0</v>
      </c>
      <c r="AA119" s="128"/>
      <c r="AB119" s="79"/>
      <c r="AC119" s="143">
        <f>SUM(AD119:AF119)</f>
        <v>1442.249</v>
      </c>
      <c r="AD119" s="98">
        <f>18+329.706+2.8+1091.743</f>
        <v>1442.249</v>
      </c>
      <c r="AE119" s="139"/>
      <c r="AF119" s="139"/>
    </row>
    <row r="120" spans="1:33">
      <c r="A120" s="148"/>
      <c r="B120" s="63" t="s">
        <v>30</v>
      </c>
      <c r="C120" s="80" t="s">
        <v>140</v>
      </c>
      <c r="D120" s="65" t="s">
        <v>32</v>
      </c>
      <c r="E120" s="65" t="s">
        <v>29</v>
      </c>
      <c r="F120" s="115" t="s">
        <v>128</v>
      </c>
      <c r="G120" s="115"/>
      <c r="H120" s="115"/>
      <c r="I120" s="104">
        <f>SUM(I124)</f>
        <v>0</v>
      </c>
      <c r="J120" s="113">
        <f>SUM(J121)</f>
        <v>0</v>
      </c>
      <c r="K120" s="104">
        <f>SUM(K121)</f>
        <v>0</v>
      </c>
      <c r="L120" s="104">
        <f t="shared" ref="L120" si="171">SUM(L121)</f>
        <v>0</v>
      </c>
      <c r="M120" s="104">
        <f>SUM(M121)</f>
        <v>0</v>
      </c>
      <c r="N120" s="113">
        <f>SUM(N121)</f>
        <v>114.104</v>
      </c>
      <c r="O120" s="104">
        <f>SUM(O121)</f>
        <v>114.104</v>
      </c>
      <c r="P120" s="104">
        <f t="shared" ref="P120" si="172">SUM(P121)</f>
        <v>0</v>
      </c>
      <c r="Q120" s="104">
        <f>SUM(Q121)</f>
        <v>0</v>
      </c>
      <c r="R120" s="104">
        <f t="shared" ref="R120" si="173">SUM(R124)</f>
        <v>0</v>
      </c>
      <c r="S120" s="113">
        <f>SUM(S121)</f>
        <v>114.104</v>
      </c>
      <c r="T120" s="104">
        <f>SUM(T121)</f>
        <v>114.104</v>
      </c>
      <c r="U120" s="104">
        <f t="shared" ref="U120" si="174">SUM(U121)</f>
        <v>0</v>
      </c>
      <c r="V120" s="104">
        <f>SUM(V121)</f>
        <v>0</v>
      </c>
      <c r="W120" s="113">
        <f>SUM(W121)</f>
        <v>0</v>
      </c>
      <c r="X120" s="104">
        <f>SUM(X121)</f>
        <v>0</v>
      </c>
      <c r="Y120" s="104">
        <f t="shared" ref="Y120" si="175">SUM(Y121)</f>
        <v>0</v>
      </c>
      <c r="Z120" s="104">
        <f>SUM(Z121)</f>
        <v>0</v>
      </c>
      <c r="AA120" s="104">
        <f t="shared" ref="AA120:AA122" si="176">SUM(AA121)</f>
        <v>0</v>
      </c>
      <c r="AB120" s="104"/>
      <c r="AC120" s="113">
        <f>SUM(AC121)</f>
        <v>0</v>
      </c>
      <c r="AD120" s="104">
        <f>SUM(AD121)</f>
        <v>0</v>
      </c>
      <c r="AE120" s="104">
        <f t="shared" ref="AE120" si="177">SUM(AE121)</f>
        <v>0</v>
      </c>
      <c r="AF120" s="104">
        <f>SUM(AF121)</f>
        <v>0</v>
      </c>
    </row>
    <row r="121" spans="1:33" ht="25.5" customHeight="1">
      <c r="A121" s="148"/>
      <c r="B121" s="71"/>
      <c r="C121" s="92"/>
      <c r="D121" s="73"/>
      <c r="E121" s="73"/>
      <c r="F121" s="96" t="s">
        <v>128</v>
      </c>
      <c r="G121" s="96" t="s">
        <v>141</v>
      </c>
      <c r="H121" s="96" t="s">
        <v>142</v>
      </c>
      <c r="I121" s="104"/>
      <c r="J121" s="143">
        <f>SUM(K121:M121)</f>
        <v>0</v>
      </c>
      <c r="K121" s="98"/>
      <c r="L121" s="128"/>
      <c r="M121" s="128"/>
      <c r="N121" s="143">
        <f>SUM(O121:Q121)</f>
        <v>114.104</v>
      </c>
      <c r="O121" s="98">
        <v>114.104</v>
      </c>
      <c r="P121" s="128"/>
      <c r="Q121" s="128"/>
      <c r="R121" s="104"/>
      <c r="S121" s="143">
        <f>SUM(T121:V121)</f>
        <v>114.104</v>
      </c>
      <c r="T121" s="98">
        <v>114.104</v>
      </c>
      <c r="U121" s="128"/>
      <c r="V121" s="128"/>
      <c r="W121" s="143">
        <f>SUM(X121:Z121)</f>
        <v>0</v>
      </c>
      <c r="X121" s="78">
        <f t="shared" ref="X121:Z121" si="178">O121-T121</f>
        <v>0</v>
      </c>
      <c r="Y121" s="78">
        <f t="shared" si="178"/>
        <v>0</v>
      </c>
      <c r="Z121" s="78">
        <f t="shared" si="178"/>
        <v>0</v>
      </c>
      <c r="AA121" s="128"/>
      <c r="AB121" s="79"/>
      <c r="AC121" s="143">
        <f>SUM(AD121:AF121)</f>
        <v>0</v>
      </c>
      <c r="AD121" s="98"/>
      <c r="AE121" s="128"/>
      <c r="AF121" s="128"/>
    </row>
    <row r="122" spans="1:33" ht="12.75" customHeight="1">
      <c r="A122" s="148"/>
      <c r="B122" s="63" t="s">
        <v>42</v>
      </c>
      <c r="C122" s="80" t="s">
        <v>143</v>
      </c>
      <c r="D122" s="65" t="s">
        <v>32</v>
      </c>
      <c r="E122" s="65" t="s">
        <v>29</v>
      </c>
      <c r="F122" s="115" t="s">
        <v>128</v>
      </c>
      <c r="G122" s="115"/>
      <c r="H122" s="115"/>
      <c r="I122" s="149"/>
      <c r="J122" s="113">
        <f>SUM(J123:J124)</f>
        <v>0</v>
      </c>
      <c r="K122" s="104">
        <f>SUM(K123:K124)</f>
        <v>0</v>
      </c>
      <c r="L122" s="104">
        <f>SUM(L123:L124)</f>
        <v>0</v>
      </c>
      <c r="M122" s="104">
        <f t="shared" ref="M122" si="179">SUM(M123:M124)</f>
        <v>0</v>
      </c>
      <c r="N122" s="113">
        <f>SUM(N123:N124)</f>
        <v>0</v>
      </c>
      <c r="O122" s="104">
        <f>SUM(O123:O124)</f>
        <v>0</v>
      </c>
      <c r="P122" s="104">
        <f>SUM(P123:P124)</f>
        <v>0</v>
      </c>
      <c r="Q122" s="104">
        <f t="shared" ref="Q122" si="180">SUM(Q123:Q124)</f>
        <v>0</v>
      </c>
      <c r="R122" s="104"/>
      <c r="S122" s="113">
        <f>SUM(S123:S124)</f>
        <v>0</v>
      </c>
      <c r="T122" s="104">
        <f>SUM(T123:T124)</f>
        <v>0</v>
      </c>
      <c r="U122" s="104">
        <f>SUM(U123:U124)</f>
        <v>0</v>
      </c>
      <c r="V122" s="104">
        <f t="shared" ref="V122" si="181">SUM(V123:V124)</f>
        <v>0</v>
      </c>
      <c r="W122" s="113">
        <f>SUM(W123:W124)</f>
        <v>0</v>
      </c>
      <c r="X122" s="104">
        <f>SUM(X123:X124)</f>
        <v>0</v>
      </c>
      <c r="Y122" s="104">
        <f>SUM(Y123:Y124)</f>
        <v>0</v>
      </c>
      <c r="Z122" s="104">
        <f t="shared" ref="Z122" si="182">SUM(Z123:Z124)</f>
        <v>0</v>
      </c>
      <c r="AA122" s="104">
        <f t="shared" si="176"/>
        <v>0</v>
      </c>
      <c r="AB122" s="104"/>
      <c r="AC122" s="113">
        <f>SUM(AC123:AC124)</f>
        <v>0</v>
      </c>
      <c r="AD122" s="104">
        <f>SUM(AD123:AD124)</f>
        <v>0</v>
      </c>
      <c r="AE122" s="104">
        <f>SUM(AE123:AE124)</f>
        <v>0</v>
      </c>
      <c r="AF122" s="104">
        <f t="shared" ref="AF122" si="183">SUM(AF123:AF124)</f>
        <v>0</v>
      </c>
    </row>
    <row r="123" spans="1:33">
      <c r="A123" s="148"/>
      <c r="B123" s="81"/>
      <c r="C123" s="82"/>
      <c r="D123" s="83"/>
      <c r="E123" s="83"/>
      <c r="F123" s="96" t="s">
        <v>144</v>
      </c>
      <c r="G123" s="96" t="s">
        <v>145</v>
      </c>
      <c r="H123" s="96" t="s">
        <v>146</v>
      </c>
      <c r="I123" s="150"/>
      <c r="J123" s="143">
        <f>SUM(K123:M123)</f>
        <v>0</v>
      </c>
      <c r="K123" s="135"/>
      <c r="L123" s="135"/>
      <c r="M123" s="135"/>
      <c r="N123" s="143">
        <f t="shared" ref="N123:N124" si="184">SUM(O123:Q123)</f>
        <v>0</v>
      </c>
      <c r="O123" s="135"/>
      <c r="P123" s="135"/>
      <c r="Q123" s="135"/>
      <c r="R123" s="104"/>
      <c r="S123" s="143">
        <f t="shared" ref="S123:S124" si="185">SUM(T123:V123)</f>
        <v>0</v>
      </c>
      <c r="T123" s="135"/>
      <c r="U123" s="135"/>
      <c r="V123" s="135"/>
      <c r="W123" s="143">
        <f t="shared" ref="W123:W124" si="186">SUM(X123:Z123)</f>
        <v>0</v>
      </c>
      <c r="X123" s="78">
        <f t="shared" ref="X123:Z124" si="187">O123-T123</f>
        <v>0</v>
      </c>
      <c r="Y123" s="78">
        <f t="shared" si="187"/>
        <v>0</v>
      </c>
      <c r="Z123" s="78">
        <f t="shared" si="187"/>
        <v>0</v>
      </c>
      <c r="AA123" s="128"/>
      <c r="AB123" s="79"/>
      <c r="AC123" s="143">
        <f t="shared" ref="AC123:AC124" si="188">SUM(AD123:AF123)</f>
        <v>0</v>
      </c>
      <c r="AD123" s="135"/>
      <c r="AE123" s="135"/>
      <c r="AF123" s="135"/>
    </row>
    <row r="124" spans="1:33">
      <c r="A124" s="148"/>
      <c r="B124" s="71"/>
      <c r="C124" s="92"/>
      <c r="D124" s="73"/>
      <c r="E124" s="73"/>
      <c r="F124" s="96" t="s">
        <v>128</v>
      </c>
      <c r="G124" s="96" t="s">
        <v>147</v>
      </c>
      <c r="H124" s="96" t="s">
        <v>148</v>
      </c>
      <c r="I124" s="151"/>
      <c r="J124" s="143">
        <f>SUM(K124:M124)</f>
        <v>0</v>
      </c>
      <c r="K124" s="116"/>
      <c r="L124" s="137"/>
      <c r="M124" s="137"/>
      <c r="N124" s="143">
        <f t="shared" si="184"/>
        <v>0</v>
      </c>
      <c r="O124" s="116"/>
      <c r="P124" s="137"/>
      <c r="Q124" s="137"/>
      <c r="R124" s="128"/>
      <c r="S124" s="143">
        <f t="shared" si="185"/>
        <v>0</v>
      </c>
      <c r="T124" s="116"/>
      <c r="U124" s="137"/>
      <c r="V124" s="137"/>
      <c r="W124" s="143">
        <f t="shared" si="186"/>
        <v>0</v>
      </c>
      <c r="X124" s="78">
        <f t="shared" si="187"/>
        <v>0</v>
      </c>
      <c r="Y124" s="78">
        <f t="shared" si="187"/>
        <v>0</v>
      </c>
      <c r="Z124" s="78">
        <f t="shared" si="187"/>
        <v>0</v>
      </c>
      <c r="AA124" s="128"/>
      <c r="AB124" s="79"/>
      <c r="AC124" s="143">
        <f t="shared" si="188"/>
        <v>0</v>
      </c>
      <c r="AD124" s="116"/>
      <c r="AE124" s="137"/>
      <c r="AF124" s="137"/>
      <c r="AG124" s="152"/>
    </row>
    <row r="125" spans="1:33">
      <c r="B125" s="153"/>
      <c r="C125" s="154"/>
      <c r="D125" s="138"/>
      <c r="E125" s="99"/>
      <c r="F125" s="96"/>
      <c r="G125" s="96"/>
      <c r="H125" s="96"/>
      <c r="I125" s="151"/>
      <c r="J125" s="155">
        <f t="shared" ref="J125:Q125" si="189">J11+J36+J73+J101+J108</f>
        <v>157433.00724000001</v>
      </c>
      <c r="K125" s="156">
        <f t="shared" si="189"/>
        <v>21515.515519999997</v>
      </c>
      <c r="L125" s="156">
        <f t="shared" si="189"/>
        <v>126534.17972000001</v>
      </c>
      <c r="M125" s="156">
        <f t="shared" si="189"/>
        <v>9383.3119999999999</v>
      </c>
      <c r="N125" s="143">
        <f>N11+N36+N73+N101+N108</f>
        <v>229791.68095000001</v>
      </c>
      <c r="O125" s="156">
        <f t="shared" si="189"/>
        <v>80645.413710000008</v>
      </c>
      <c r="P125" s="156">
        <f t="shared" si="189"/>
        <v>140643.06295999998</v>
      </c>
      <c r="Q125" s="156">
        <f t="shared" si="189"/>
        <v>8503.2042799999999</v>
      </c>
      <c r="R125" s="156"/>
      <c r="S125" s="143">
        <f>S11+S36+S73+S101+S108</f>
        <v>227958.71752999999</v>
      </c>
      <c r="T125" s="156">
        <f t="shared" ref="T125:V125" si="190">T11+T36+T73+T101+T108</f>
        <v>80236.265119999996</v>
      </c>
      <c r="U125" s="156">
        <f t="shared" si="190"/>
        <v>139479.58128999997</v>
      </c>
      <c r="V125" s="156">
        <f t="shared" si="190"/>
        <v>8242.8711199999998</v>
      </c>
      <c r="W125" s="143">
        <f>W11+W36+W73+W101+W108</f>
        <v>1832.96342</v>
      </c>
      <c r="X125" s="156">
        <f t="shared" ref="X125:Z125" si="191">X11+X36+X73+X101+X108</f>
        <v>409.14858999999961</v>
      </c>
      <c r="Y125" s="156">
        <f t="shared" si="191"/>
        <v>1163.4816700000001</v>
      </c>
      <c r="Z125" s="156">
        <f t="shared" si="191"/>
        <v>260.33316000000013</v>
      </c>
      <c r="AA125" s="156"/>
      <c r="AB125" s="143"/>
      <c r="AC125" s="143">
        <f>AC11+AC36+AC73+AC101+AC108</f>
        <v>207046.00795999999</v>
      </c>
      <c r="AD125" s="156">
        <f t="shared" ref="AD125:AF125" si="192">AD11+AD36+AD73+AD101+AD108</f>
        <v>44475.909</v>
      </c>
      <c r="AE125" s="156">
        <f t="shared" si="192"/>
        <v>153751.61196000001</v>
      </c>
      <c r="AF125" s="156">
        <f t="shared" si="192"/>
        <v>8818.487000000001</v>
      </c>
      <c r="AG125" s="152"/>
    </row>
    <row r="126" spans="1:33">
      <c r="J126" s="157"/>
      <c r="N126" s="157"/>
      <c r="O126" s="158"/>
      <c r="P126" s="158"/>
      <c r="Q126" s="158"/>
      <c r="R126" s="158"/>
      <c r="S126" s="158"/>
      <c r="T126" s="158"/>
      <c r="U126" s="158"/>
      <c r="V126" s="158"/>
      <c r="W126" s="158"/>
      <c r="X126" s="158"/>
      <c r="Y126" s="158"/>
      <c r="Z126" s="158"/>
      <c r="AA126" s="158"/>
      <c r="AB126" s="159"/>
      <c r="AC126" s="158"/>
      <c r="AD126" s="158"/>
      <c r="AE126" s="158"/>
      <c r="AF126" s="158"/>
    </row>
    <row r="127" spans="1:33">
      <c r="J127" s="159"/>
      <c r="N127" s="160"/>
      <c r="O127" s="12"/>
      <c r="P127" s="12"/>
      <c r="Q127" s="12"/>
      <c r="R127" s="161"/>
      <c r="S127" s="161"/>
      <c r="T127" s="16"/>
      <c r="U127" s="161"/>
      <c r="V127" s="161"/>
      <c r="W127" s="12"/>
      <c r="X127" s="161"/>
      <c r="Y127" s="161"/>
      <c r="Z127" s="161"/>
      <c r="AA127" s="16"/>
      <c r="AB127" s="160"/>
      <c r="AC127" s="12"/>
      <c r="AD127" s="161"/>
      <c r="AE127" s="161"/>
      <c r="AF127" s="161"/>
    </row>
    <row r="128" spans="1:33">
      <c r="B128" s="161"/>
      <c r="C128" s="161"/>
      <c r="N128" s="15"/>
      <c r="O128" s="12"/>
      <c r="P128" s="15"/>
      <c r="Q128" s="15"/>
    </row>
    <row r="129" spans="2:28">
      <c r="B129" s="163" t="s">
        <v>149</v>
      </c>
      <c r="C129" s="163"/>
      <c r="L129" s="14"/>
      <c r="N129" s="15"/>
      <c r="O129" s="15"/>
      <c r="P129" s="15"/>
      <c r="Q129" s="15"/>
      <c r="AB129" s="14"/>
    </row>
  </sheetData>
  <mergeCells count="114">
    <mergeCell ref="B129:C129"/>
    <mergeCell ref="B120:B121"/>
    <mergeCell ref="C120:C121"/>
    <mergeCell ref="D120:D121"/>
    <mergeCell ref="E120:E121"/>
    <mergeCell ref="B122:B124"/>
    <mergeCell ref="C122:C124"/>
    <mergeCell ref="D122:D124"/>
    <mergeCell ref="E122:E124"/>
    <mergeCell ref="D102:D107"/>
    <mergeCell ref="E102:E107"/>
    <mergeCell ref="A109:A119"/>
    <mergeCell ref="B109:B119"/>
    <mergeCell ref="C109:C119"/>
    <mergeCell ref="D109:D119"/>
    <mergeCell ref="E109:E119"/>
    <mergeCell ref="B97:B98"/>
    <mergeCell ref="C97:C98"/>
    <mergeCell ref="B99:B100"/>
    <mergeCell ref="C99:C100"/>
    <mergeCell ref="A102:A107"/>
    <mergeCell ref="B102:B107"/>
    <mergeCell ref="C102:C107"/>
    <mergeCell ref="B92:B94"/>
    <mergeCell ref="C92:C94"/>
    <mergeCell ref="D92:D94"/>
    <mergeCell ref="E92:E94"/>
    <mergeCell ref="B95:B96"/>
    <mergeCell ref="C95:C96"/>
    <mergeCell ref="C83:C87"/>
    <mergeCell ref="D83:D87"/>
    <mergeCell ref="E83:E87"/>
    <mergeCell ref="B88:B91"/>
    <mergeCell ref="C88:C91"/>
    <mergeCell ref="D88:D91"/>
    <mergeCell ref="E88:E91"/>
    <mergeCell ref="B71:B72"/>
    <mergeCell ref="C71:C72"/>
    <mergeCell ref="D71:D72"/>
    <mergeCell ref="E71:E72"/>
    <mergeCell ref="A74:A100"/>
    <mergeCell ref="B74:B82"/>
    <mergeCell ref="C74:C82"/>
    <mergeCell ref="D74:D82"/>
    <mergeCell ref="E74:E82"/>
    <mergeCell ref="B83:B87"/>
    <mergeCell ref="B67:B68"/>
    <mergeCell ref="C67:C68"/>
    <mergeCell ref="D67:D68"/>
    <mergeCell ref="E67:E68"/>
    <mergeCell ref="B69:B70"/>
    <mergeCell ref="C69:C70"/>
    <mergeCell ref="D69:D70"/>
    <mergeCell ref="E69:E70"/>
    <mergeCell ref="C56:C60"/>
    <mergeCell ref="D56:D60"/>
    <mergeCell ref="E56:E60"/>
    <mergeCell ref="B61:B66"/>
    <mergeCell ref="C61:C66"/>
    <mergeCell ref="D61:D66"/>
    <mergeCell ref="E61:E66"/>
    <mergeCell ref="A37:A72"/>
    <mergeCell ref="B37:B38"/>
    <mergeCell ref="C37:C38"/>
    <mergeCell ref="D37:D38"/>
    <mergeCell ref="E37:E38"/>
    <mergeCell ref="B39:B55"/>
    <mergeCell ref="C39:C55"/>
    <mergeCell ref="D39:D55"/>
    <mergeCell ref="E39:E55"/>
    <mergeCell ref="B56:B60"/>
    <mergeCell ref="E30:E31"/>
    <mergeCell ref="B32:B33"/>
    <mergeCell ref="C32:C33"/>
    <mergeCell ref="D32:D33"/>
    <mergeCell ref="E32:E33"/>
    <mergeCell ref="B34:B35"/>
    <mergeCell ref="C34:C35"/>
    <mergeCell ref="D34:D35"/>
    <mergeCell ref="E34:E35"/>
    <mergeCell ref="C24:C27"/>
    <mergeCell ref="D24:D27"/>
    <mergeCell ref="B28:B29"/>
    <mergeCell ref="C28:C29"/>
    <mergeCell ref="D28:D29"/>
    <mergeCell ref="B30:B31"/>
    <mergeCell ref="C30:C31"/>
    <mergeCell ref="D30:D31"/>
    <mergeCell ref="A12:A35"/>
    <mergeCell ref="B12:B13"/>
    <mergeCell ref="C12:C13"/>
    <mergeCell ref="D12:D13"/>
    <mergeCell ref="E12:E13"/>
    <mergeCell ref="B14:B23"/>
    <mergeCell ref="C14:C23"/>
    <mergeCell ref="D14:D23"/>
    <mergeCell ref="E14:E23"/>
    <mergeCell ref="B24:B27"/>
    <mergeCell ref="R8:R9"/>
    <mergeCell ref="S8:V8"/>
    <mergeCell ref="W8:Z8"/>
    <mergeCell ref="AA8:AA9"/>
    <mergeCell ref="AB8:AB9"/>
    <mergeCell ref="AC8:AF8"/>
    <mergeCell ref="A1:AE1"/>
    <mergeCell ref="A2:AE2"/>
    <mergeCell ref="B3:AE3"/>
    <mergeCell ref="D7:D9"/>
    <mergeCell ref="E7:E9"/>
    <mergeCell ref="F7:H8"/>
    <mergeCell ref="C8:C9"/>
    <mergeCell ref="I8:I9"/>
    <mergeCell ref="J8:M8"/>
    <mergeCell ref="N8:Q8"/>
  </mergeCells>
  <pageMargins left="0.51181102362204722" right="0.15748031496062992" top="0.43307086614173229" bottom="0.23622047244094491" header="0.27559055118110237" footer="0.23622047244094491"/>
  <pageSetup paperSize="9" scale="55" orientation="landscape" r:id="rId1"/>
  <rowBreaks count="1" manualBreakCount="1"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31.12.21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2022-03-18T06:47:25Z</dcterms:created>
  <dcterms:modified xsi:type="dcterms:W3CDTF">2022-03-18T06:48:19Z</dcterms:modified>
</cp:coreProperties>
</file>